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DieseArbeitsmappe" defaultThemeVersion="124226"/>
  <bookViews>
    <workbookView xWindow="360" yWindow="270" windowWidth="14820" windowHeight="9630"/>
  </bookViews>
  <sheets>
    <sheet name="Logistik-Kostenanalyse" sheetId="3" r:id="rId1"/>
  </sheets>
  <definedNames>
    <definedName name="AccessDatabase" hidden="1">"C:\Dokumente und Einstellungen\Knödler\Lokale Einstellungen\Temporary Internet Files\OLK3B\Neutrale Kalk2.mdb"</definedName>
    <definedName name="anscount" hidden="1">2</definedName>
    <definedName name="_xlnm.Print_Area" localSheetId="0">'Logistik-Kostenanalyse'!$E$6:$Q$73</definedName>
    <definedName name="wrn.SSK_August98." hidden="1">{#N/A,#N/A,FALSE,"Auswertung Firmen";#N/A,#N/A,FALSE,"Inhouse-Seminare"}</definedName>
  </definedNames>
  <calcPr calcId="145621"/>
</workbook>
</file>

<file path=xl/calcChain.xml><?xml version="1.0" encoding="utf-8"?>
<calcChain xmlns="http://schemas.openxmlformats.org/spreadsheetml/2006/main">
  <c r="E6" i="3" l="1"/>
  <c r="O69" i="3"/>
  <c r="O65" i="3"/>
  <c r="O62" i="3"/>
  <c r="N57" i="3"/>
  <c r="Z2" i="3"/>
  <c r="AB4" i="3"/>
  <c r="Z3" i="3"/>
  <c r="Z4" i="3"/>
  <c r="AG2" i="3"/>
  <c r="AF2" i="3"/>
  <c r="AE2" i="3"/>
  <c r="K66" i="3"/>
  <c r="Z57" i="3"/>
  <c r="Z53" i="3"/>
  <c r="O53" i="3"/>
  <c r="Z52" i="3"/>
  <c r="N52" i="3"/>
  <c r="O52" i="3"/>
  <c r="Z51" i="3"/>
  <c r="Z50" i="3"/>
  <c r="N50" i="3"/>
  <c r="O50" i="3"/>
  <c r="O54" i="3"/>
  <c r="L65" i="3"/>
  <c r="Z49" i="3"/>
  <c r="Z48" i="3"/>
  <c r="N48" i="3"/>
  <c r="Z47" i="3"/>
  <c r="Z44" i="3"/>
  <c r="O44" i="3"/>
  <c r="Z43" i="3"/>
  <c r="N43" i="3"/>
  <c r="Z42" i="3"/>
  <c r="Z38" i="3"/>
  <c r="O38" i="3"/>
  <c r="Z37" i="3"/>
  <c r="N37" i="3"/>
  <c r="O37" i="3"/>
  <c r="Z36" i="3"/>
  <c r="Z35" i="3"/>
  <c r="N35" i="3"/>
  <c r="O35" i="3"/>
  <c r="Z34" i="3"/>
  <c r="Z33" i="3"/>
  <c r="N33" i="3"/>
  <c r="O33" i="3"/>
  <c r="Z32" i="3"/>
  <c r="Z31" i="3"/>
  <c r="N31" i="3"/>
  <c r="O31" i="3"/>
  <c r="Z30" i="3"/>
  <c r="Z20" i="3"/>
  <c r="N20" i="3"/>
  <c r="Z21" i="3"/>
  <c r="Z22" i="3"/>
  <c r="N22" i="3"/>
  <c r="Z23" i="3"/>
  <c r="Z24" i="3"/>
  <c r="N24" i="3"/>
  <c r="O24" i="3"/>
  <c r="Z25" i="3"/>
  <c r="Z26" i="3"/>
  <c r="N26" i="3"/>
  <c r="O26" i="3"/>
  <c r="Z19" i="3"/>
  <c r="O57" i="3"/>
  <c r="L66" i="3"/>
  <c r="N38" i="3"/>
  <c r="N49" i="3"/>
  <c r="O49" i="3"/>
  <c r="N51" i="3"/>
  <c r="O51" i="3"/>
  <c r="N19" i="3"/>
  <c r="N21" i="3"/>
  <c r="O21" i="3"/>
  <c r="N23" i="3"/>
  <c r="O23" i="3"/>
  <c r="N25" i="3"/>
  <c r="O25" i="3"/>
  <c r="N30" i="3"/>
  <c r="N39" i="3"/>
  <c r="K63" i="3"/>
  <c r="N32" i="3"/>
  <c r="O32" i="3"/>
  <c r="N34" i="3"/>
  <c r="O34" i="3"/>
  <c r="N36" i="3"/>
  <c r="O36" i="3"/>
  <c r="N42" i="3"/>
  <c r="N44" i="3"/>
  <c r="O42" i="3"/>
  <c r="O19" i="3"/>
  <c r="O20" i="3"/>
  <c r="O48" i="3"/>
  <c r="N53" i="3"/>
  <c r="N54" i="3"/>
  <c r="K65" i="3"/>
  <c r="O22" i="3"/>
  <c r="O27" i="3"/>
  <c r="L62" i="3"/>
  <c r="L67" i="3"/>
  <c r="N27" i="3"/>
  <c r="K62" i="3"/>
  <c r="O43" i="3"/>
  <c r="O45" i="3"/>
  <c r="L64" i="3"/>
  <c r="N45" i="3"/>
  <c r="K64" i="3"/>
  <c r="O30" i="3"/>
  <c r="O39" i="3"/>
  <c r="L63" i="3"/>
  <c r="O70" i="3"/>
  <c r="O66" i="3"/>
  <c r="O67" i="3"/>
  <c r="N67" i="3"/>
  <c r="K69" i="3"/>
  <c r="K70" i="3"/>
  <c r="K67" i="3"/>
  <c r="O63" i="3"/>
  <c r="O64" i="3"/>
  <c r="N64" i="3"/>
</calcChain>
</file>

<file path=xl/sharedStrings.xml><?xml version="1.0" encoding="utf-8"?>
<sst xmlns="http://schemas.openxmlformats.org/spreadsheetml/2006/main" count="70" uniqueCount="65">
  <si>
    <t>Allgemeine Eingaben</t>
  </si>
  <si>
    <t>Eingaben zu Logistikprozessen</t>
  </si>
  <si>
    <t>Ø Dauer je
Prozess in Std.</t>
  </si>
  <si>
    <t>Gesamter
Zeitaufwand</t>
  </si>
  <si>
    <t>Gesamt-
kosten</t>
  </si>
  <si>
    <t>Wareneingang</t>
  </si>
  <si>
    <t>Disposition/Abrufe</t>
  </si>
  <si>
    <t>Warenannahme</t>
  </si>
  <si>
    <t>Wareneingangsprüfung</t>
  </si>
  <si>
    <t>Reklamationen</t>
  </si>
  <si>
    <t>Nacharbeiten</t>
  </si>
  <si>
    <t>Besprechungen</t>
  </si>
  <si>
    <t>Sonstiges</t>
  </si>
  <si>
    <t>Summe Wareneingang</t>
  </si>
  <si>
    <t>Lagerhaltung</t>
  </si>
  <si>
    <t>Einlagerungen</t>
  </si>
  <si>
    <t>Umlagerungen</t>
  </si>
  <si>
    <t>Auslagerungen</t>
  </si>
  <si>
    <t>Bestandsaufnahme RHB, Fremdteile</t>
  </si>
  <si>
    <t>Bestandsaufnahme Fertigteile</t>
  </si>
  <si>
    <t>Bestandsaufnahme Außenläger</t>
  </si>
  <si>
    <t>Summe Lagerhaltung</t>
  </si>
  <si>
    <t>Innerbetrieblicher Transport</t>
  </si>
  <si>
    <t>Transporte vom und zum Lager</t>
  </si>
  <si>
    <t>Sonst. innerbetriebliche Transporte</t>
  </si>
  <si>
    <t>Warenausgang</t>
  </si>
  <si>
    <t>Auslieferungsdisposition</t>
  </si>
  <si>
    <t>Versandaufträge, -dokumente</t>
  </si>
  <si>
    <t>Ausgangsprüfung</t>
  </si>
  <si>
    <t>Summe Warenausgang</t>
  </si>
  <si>
    <t>Umsatz:</t>
  </si>
  <si>
    <t>Gesamtleistung:</t>
  </si>
  <si>
    <t>Budgetierte Gesamtkosten:</t>
  </si>
  <si>
    <t>Verpackungsarbeiten</t>
  </si>
  <si>
    <t>Anzahl
Prozesse</t>
  </si>
  <si>
    <t>Verpackung, Leergut, Pfand etc.</t>
  </si>
  <si>
    <t>Auswertung</t>
  </si>
  <si>
    <t>Summe (bezahlte) Leerstunden</t>
  </si>
  <si>
    <t>Summe Std.</t>
  </si>
  <si>
    <t>Ges.-Std.</t>
  </si>
  <si>
    <t>Kosten</t>
  </si>
  <si>
    <t>Budgetierte Std.:</t>
  </si>
  <si>
    <t>Gesamtwerte Wareneingang:</t>
  </si>
  <si>
    <t>Gesamtwerte Lagerhaltung:</t>
  </si>
  <si>
    <t>Gesamtwerte innerbetr. Logistik:</t>
  </si>
  <si>
    <t>Gesamtwerte Warenausgang:</t>
  </si>
  <si>
    <t>Leerstunden:</t>
  </si>
  <si>
    <t>Summen Logistikwerte:</t>
  </si>
  <si>
    <t>Anzahl Prozesse:</t>
  </si>
  <si>
    <t>Müller OHG</t>
  </si>
  <si>
    <t>Müllerdorf</t>
  </si>
  <si>
    <t>Firma:</t>
  </si>
  <si>
    <t>Ort:</t>
  </si>
  <si>
    <t>Datum der Analyse:</t>
  </si>
  <si>
    <t>Ø Std.-Satz</t>
  </si>
  <si>
    <t>Logistikkosten in % vom Umsatz:</t>
  </si>
  <si>
    <t>Logistikkosten in % von der GL:</t>
  </si>
  <si>
    <t>Ø Kosten je Prozess:</t>
  </si>
  <si>
    <t>Ø Std.-
Satz</t>
  </si>
  <si>
    <t>Bestandsaufnahme Leergut-/Pfandsysteme</t>
  </si>
  <si>
    <t>Summe innerbetrieblicher Transport</t>
  </si>
  <si>
    <t>IST-Std.:</t>
  </si>
  <si>
    <t>IST-Kosten:</t>
  </si>
  <si>
    <t>Budgetierte Kosten:</t>
  </si>
  <si>
    <t>SOLL-Anwesenheitsstunden: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</si>
</sst>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€&quot;_-;\-* #,##0\ &quot;€&quot;_-;_-* &quot;-&quot;\ &quot;€&quot;_-;_-@_-"/>
    <numFmt numFmtId="182" formatCode="#,##0.00;[Red]\-#,##0.00"/>
    <numFmt numFmtId="183" formatCode="_-* #,##0.00\ [$€-1]_-;\-* #,##0.00\ [$€-1]_-;_-* &quot;-&quot;??\ [$€-1]_-"/>
    <numFmt numFmtId="187" formatCode="#,##0.00\ &quot;€&quot;"/>
    <numFmt numFmtId="191" formatCode="#,##0\ &quot;Std.&quot;"/>
    <numFmt numFmtId="192" formatCode="#,##0.00\ &quot;Std.&quot;"/>
    <numFmt numFmtId="193" formatCode="#,##0.00\ &quot;€/Std.&quot;"/>
    <numFmt numFmtId="194" formatCode="#,##0\ &quot;€&quot;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" fontId="5" fillId="2" borderId="1" applyNumberFormat="0" applyProtection="0">
      <alignment vertical="center"/>
    </xf>
    <xf numFmtId="4" fontId="9" fillId="2" borderId="1" applyNumberFormat="0" applyProtection="0">
      <alignment vertical="center"/>
    </xf>
    <xf numFmtId="4" fontId="5" fillId="2" borderId="1" applyNumberFormat="0" applyProtection="0">
      <alignment horizontal="left" vertical="center" indent="1"/>
    </xf>
    <xf numFmtId="4" fontId="5" fillId="2" borderId="1" applyNumberFormat="0" applyProtection="0">
      <alignment horizontal="left" vertical="center" indent="1"/>
    </xf>
    <xf numFmtId="0" fontId="3" fillId="3" borderId="1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10" fillId="13" borderId="1" applyNumberFormat="0" applyProtection="0">
      <alignment horizontal="left" vertical="center" indent="1"/>
    </xf>
    <xf numFmtId="4" fontId="5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0" fontId="3" fillId="3" borderId="1" applyNumberFormat="0" applyProtection="0">
      <alignment horizontal="left" vertical="center" indent="1"/>
    </xf>
    <xf numFmtId="4" fontId="5" fillId="14" borderId="1" applyNumberFormat="0" applyProtection="0">
      <alignment horizontal="left" vertical="center" indent="1"/>
    </xf>
    <xf numFmtId="4" fontId="5" fillId="16" borderId="1" applyNumberFormat="0" applyProtection="0">
      <alignment horizontal="left" vertical="center" indent="1"/>
    </xf>
    <xf numFmtId="0" fontId="3" fillId="16" borderId="1" applyNumberFormat="0" applyProtection="0">
      <alignment horizontal="left" vertical="center" indent="1"/>
    </xf>
    <xf numFmtId="0" fontId="3" fillId="16" borderId="1" applyNumberFormat="0" applyProtection="0">
      <alignment horizontal="left" vertical="center" indent="1"/>
    </xf>
    <xf numFmtId="0" fontId="3" fillId="17" borderId="1" applyNumberFormat="0" applyProtection="0">
      <alignment horizontal="left" vertical="center" indent="1"/>
    </xf>
    <xf numFmtId="0" fontId="3" fillId="17" borderId="1" applyNumberFormat="0" applyProtection="0">
      <alignment horizontal="left" vertical="center" indent="1"/>
    </xf>
    <xf numFmtId="0" fontId="3" fillId="18" borderId="1" applyNumberFormat="0" applyProtection="0">
      <alignment horizontal="left" vertical="center" indent="1"/>
    </xf>
    <xf numFmtId="0" fontId="3" fillId="18" borderId="1" applyNumberFormat="0" applyProtection="0">
      <alignment horizontal="left" vertical="center" indent="1"/>
    </xf>
    <xf numFmtId="0" fontId="3" fillId="3" borderId="1" applyNumberFormat="0" applyProtection="0">
      <alignment horizontal="left" vertical="center" indent="1"/>
    </xf>
    <xf numFmtId="0" fontId="3" fillId="3" borderId="1" applyNumberFormat="0" applyProtection="0">
      <alignment horizontal="left" vertical="center" indent="1"/>
    </xf>
    <xf numFmtId="4" fontId="5" fillId="19" borderId="1" applyNumberFormat="0" applyProtection="0">
      <alignment vertical="center"/>
    </xf>
    <xf numFmtId="4" fontId="9" fillId="19" borderId="1" applyNumberFormat="0" applyProtection="0">
      <alignment vertical="center"/>
    </xf>
    <xf numFmtId="4" fontId="5" fillId="19" borderId="1" applyNumberFormat="0" applyProtection="0">
      <alignment horizontal="left" vertical="center" indent="1"/>
    </xf>
    <xf numFmtId="4" fontId="5" fillId="19" borderId="1" applyNumberFormat="0" applyProtection="0">
      <alignment horizontal="left" vertical="center" indent="1"/>
    </xf>
    <xf numFmtId="4" fontId="5" fillId="14" borderId="1" applyNumberFormat="0" applyProtection="0">
      <alignment horizontal="right" vertical="center"/>
    </xf>
    <xf numFmtId="4" fontId="9" fillId="14" borderId="1" applyNumberFormat="0" applyProtection="0">
      <alignment horizontal="right" vertical="center"/>
    </xf>
    <xf numFmtId="0" fontId="3" fillId="3" borderId="1" applyNumberFormat="0" applyProtection="0">
      <alignment horizontal="left" vertical="center" indent="1"/>
    </xf>
    <xf numFmtId="0" fontId="3" fillId="3" borderId="1" applyNumberFormat="0" applyProtection="0">
      <alignment horizontal="left" vertical="center" indent="1"/>
    </xf>
    <xf numFmtId="0" fontId="11" fillId="0" borderId="0"/>
    <xf numFmtId="4" fontId="12" fillId="14" borderId="1" applyNumberFormat="0" applyProtection="0">
      <alignment horizontal="right" vertical="center"/>
    </xf>
    <xf numFmtId="0" fontId="7" fillId="0" borderId="0"/>
    <xf numFmtId="0" fontId="4" fillId="0" borderId="0"/>
  </cellStyleXfs>
  <cellXfs count="107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0" xfId="0" applyFill="1"/>
    <xf numFmtId="0" fontId="1" fillId="0" borderId="0" xfId="42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ill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42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2" fillId="0" borderId="0" xfId="0" applyFont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4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194" fontId="0" fillId="0" borderId="0" xfId="0" applyNumberForma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/>
    <xf numFmtId="0" fontId="3" fillId="0" borderId="0" xfId="42" applyFont="1"/>
    <xf numFmtId="0" fontId="3" fillId="0" borderId="0" xfId="0" applyFont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9" xfId="0" applyFont="1" applyBorder="1"/>
    <xf numFmtId="0" fontId="0" fillId="0" borderId="10" xfId="0" applyBorder="1" applyAlignment="1"/>
    <xf numFmtId="0" fontId="0" fillId="0" borderId="11" xfId="0" applyBorder="1" applyAlignment="1">
      <alignment horizontal="center"/>
    </xf>
    <xf numFmtId="19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94" fontId="0" fillId="0" borderId="9" xfId="0" applyNumberFormat="1" applyBorder="1"/>
    <xf numFmtId="14" fontId="2" fillId="2" borderId="13" xfId="0" applyNumberFormat="1" applyFont="1" applyFill="1" applyBorder="1" applyAlignment="1">
      <alignment horizontal="left"/>
    </xf>
    <xf numFmtId="0" fontId="0" fillId="2" borderId="14" xfId="0" applyFill="1" applyBorder="1"/>
    <xf numFmtId="0" fontId="0" fillId="2" borderId="15" xfId="0" applyFill="1" applyBorder="1"/>
    <xf numFmtId="3" fontId="0" fillId="2" borderId="16" xfId="0" applyNumberFormat="1" applyFill="1" applyBorder="1" applyAlignment="1">
      <alignment horizontal="center"/>
    </xf>
    <xf numFmtId="192" fontId="0" fillId="2" borderId="17" xfId="0" applyNumberFormat="1" applyFill="1" applyBorder="1"/>
    <xf numFmtId="193" fontId="0" fillId="2" borderId="18" xfId="0" applyNumberFormat="1" applyFill="1" applyBorder="1"/>
    <xf numFmtId="0" fontId="0" fillId="2" borderId="19" xfId="0" applyFill="1" applyBorder="1"/>
    <xf numFmtId="0" fontId="0" fillId="2" borderId="20" xfId="0" applyFill="1" applyBorder="1"/>
    <xf numFmtId="3" fontId="0" fillId="2" borderId="21" xfId="0" applyNumberFormat="1" applyFill="1" applyBorder="1" applyAlignment="1">
      <alignment horizontal="center"/>
    </xf>
    <xf numFmtId="192" fontId="0" fillId="2" borderId="13" xfId="0" applyNumberFormat="1" applyFill="1" applyBorder="1"/>
    <xf numFmtId="193" fontId="0" fillId="2" borderId="22" xfId="0" applyNumberFormat="1" applyFill="1" applyBorder="1"/>
    <xf numFmtId="0" fontId="0" fillId="2" borderId="23" xfId="0" applyFill="1" applyBorder="1"/>
    <xf numFmtId="0" fontId="0" fillId="2" borderId="24" xfId="0" applyFill="1" applyBorder="1"/>
    <xf numFmtId="3" fontId="0" fillId="2" borderId="25" xfId="0" applyNumberFormat="1" applyFill="1" applyBorder="1" applyAlignment="1">
      <alignment horizontal="center"/>
    </xf>
    <xf numFmtId="192" fontId="0" fillId="2" borderId="26" xfId="0" applyNumberFormat="1" applyFill="1" applyBorder="1"/>
    <xf numFmtId="193" fontId="0" fillId="2" borderId="27" xfId="0" applyNumberFormat="1" applyFill="1" applyBorder="1"/>
    <xf numFmtId="0" fontId="2" fillId="2" borderId="24" xfId="0" applyFont="1" applyFill="1" applyBorder="1"/>
    <xf numFmtId="3" fontId="0" fillId="2" borderId="28" xfId="0" applyNumberFormat="1" applyFill="1" applyBorder="1" applyAlignment="1">
      <alignment horizontal="center"/>
    </xf>
    <xf numFmtId="192" fontId="0" fillId="2" borderId="29" xfId="0" applyNumberFormat="1" applyFill="1" applyBorder="1"/>
    <xf numFmtId="193" fontId="0" fillId="2" borderId="30" xfId="0" applyNumberFormat="1" applyFill="1" applyBorder="1"/>
    <xf numFmtId="192" fontId="0" fillId="2" borderId="31" xfId="0" applyNumberFormat="1" applyFill="1" applyBorder="1"/>
    <xf numFmtId="193" fontId="0" fillId="2" borderId="32" xfId="0" applyNumberFormat="1" applyFill="1" applyBorder="1"/>
    <xf numFmtId="0" fontId="14" fillId="20" borderId="33" xfId="0" applyFont="1" applyFill="1" applyBorder="1" applyAlignment="1">
      <alignment horizontal="center" vertical="center" wrapText="1"/>
    </xf>
    <xf numFmtId="191" fontId="0" fillId="21" borderId="34" xfId="0" applyNumberFormat="1" applyFill="1" applyBorder="1"/>
    <xf numFmtId="194" fontId="0" fillId="21" borderId="35" xfId="0" applyNumberFormat="1" applyFill="1" applyBorder="1"/>
    <xf numFmtId="191" fontId="0" fillId="21" borderId="36" xfId="0" applyNumberFormat="1" applyFill="1" applyBorder="1"/>
    <xf numFmtId="194" fontId="0" fillId="21" borderId="37" xfId="0" applyNumberFormat="1" applyFill="1" applyBorder="1"/>
    <xf numFmtId="191" fontId="0" fillId="21" borderId="38" xfId="0" applyNumberFormat="1" applyFill="1" applyBorder="1"/>
    <xf numFmtId="194" fontId="0" fillId="21" borderId="39" xfId="0" applyNumberFormat="1" applyFill="1" applyBorder="1"/>
    <xf numFmtId="191" fontId="2" fillId="21" borderId="31" xfId="0" applyNumberFormat="1" applyFont="1" applyFill="1" applyBorder="1"/>
    <xf numFmtId="194" fontId="2" fillId="21" borderId="32" xfId="0" applyNumberFormat="1" applyFont="1" applyFill="1" applyBorder="1"/>
    <xf numFmtId="192" fontId="2" fillId="21" borderId="31" xfId="0" applyNumberFormat="1" applyFont="1" applyFill="1" applyBorder="1"/>
    <xf numFmtId="10" fontId="2" fillId="21" borderId="40" xfId="0" applyNumberFormat="1" applyFont="1" applyFill="1" applyBorder="1"/>
    <xf numFmtId="10" fontId="2" fillId="21" borderId="41" xfId="0" applyNumberFormat="1" applyFont="1" applyFill="1" applyBorder="1"/>
    <xf numFmtId="191" fontId="0" fillId="21" borderId="40" xfId="0" applyNumberFormat="1" applyFill="1" applyBorder="1"/>
    <xf numFmtId="191" fontId="0" fillId="21" borderId="42" xfId="0" applyNumberFormat="1" applyFill="1" applyBorder="1"/>
    <xf numFmtId="191" fontId="2" fillId="21" borderId="43" xfId="0" applyNumberFormat="1" applyFont="1" applyFill="1" applyBorder="1"/>
    <xf numFmtId="42" fontId="0" fillId="21" borderId="44" xfId="0" applyNumberFormat="1" applyFill="1" applyBorder="1"/>
    <xf numFmtId="194" fontId="0" fillId="21" borderId="42" xfId="0" applyNumberFormat="1" applyFill="1" applyBorder="1"/>
    <xf numFmtId="194" fontId="2" fillId="21" borderId="43" xfId="0" applyNumberFormat="1" applyFont="1" applyFill="1" applyBorder="1"/>
    <xf numFmtId="3" fontId="2" fillId="21" borderId="40" xfId="0" applyNumberFormat="1" applyFont="1" applyFill="1" applyBorder="1"/>
    <xf numFmtId="187" fontId="2" fillId="21" borderId="41" xfId="0" applyNumberFormat="1" applyFont="1" applyFill="1" applyBorder="1"/>
    <xf numFmtId="0" fontId="2" fillId="0" borderId="8" xfId="0" applyFont="1" applyBorder="1" applyAlignment="1"/>
    <xf numFmtId="0" fontId="14" fillId="20" borderId="31" xfId="0" applyFont="1" applyFill="1" applyBorder="1" applyAlignment="1">
      <alignment horizontal="center" vertical="center" wrapText="1"/>
    </xf>
    <xf numFmtId="0" fontId="14" fillId="20" borderId="45" xfId="0" applyFont="1" applyFill="1" applyBorder="1" applyAlignment="1">
      <alignment horizontal="center" vertical="center" wrapText="1"/>
    </xf>
    <xf numFmtId="0" fontId="14" fillId="20" borderId="32" xfId="0" applyFont="1" applyFill="1" applyBorder="1" applyAlignment="1">
      <alignment horizontal="center" vertical="center" wrapText="1"/>
    </xf>
    <xf numFmtId="42" fontId="2" fillId="2" borderId="13" xfId="0" applyNumberFormat="1" applyFont="1" applyFill="1" applyBorder="1" applyAlignment="1">
      <alignment horizontal="left"/>
    </xf>
    <xf numFmtId="191" fontId="2" fillId="2" borderId="13" xfId="0" applyNumberFormat="1" applyFont="1" applyFill="1" applyBorder="1"/>
    <xf numFmtId="42" fontId="2" fillId="2" borderId="13" xfId="0" applyNumberFormat="1" applyFont="1" applyFill="1" applyBorder="1"/>
    <xf numFmtId="0" fontId="14" fillId="20" borderId="0" xfId="0" applyFont="1" applyFill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13" fillId="20" borderId="8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/>
    </xf>
    <xf numFmtId="0" fontId="13" fillId="20" borderId="9" xfId="0" applyFont="1" applyFill="1" applyBorder="1" applyAlignment="1">
      <alignment horizontal="center" vertical="center"/>
    </xf>
  </cellXfs>
  <cellStyles count="43">
    <cellStyle name="Dez2" xfId="1"/>
    <cellStyle name="Euro" xfId="2"/>
    <cellStyle name="SAPBEXaggData" xfId="3"/>
    <cellStyle name="SAPBEXaggDataEmph" xfId="4"/>
    <cellStyle name="SAPBEXaggItem" xfId="5"/>
    <cellStyle name="SAPBEXaggItemX" xfId="6"/>
    <cellStyle name="SAPBEXchaText" xfId="7"/>
    <cellStyle name="SAPBEXexcBad7" xfId="8"/>
    <cellStyle name="SAPBEXexcBad8" xfId="9"/>
    <cellStyle name="SAPBEXexcBad9" xfId="10"/>
    <cellStyle name="SAPBEXexcCritical4" xfId="11"/>
    <cellStyle name="SAPBEXexcCritical5" xfId="12"/>
    <cellStyle name="SAPBEXexcCritical6" xfId="13"/>
    <cellStyle name="SAPBEXexcGood1" xfId="14"/>
    <cellStyle name="SAPBEXexcGood2" xfId="15"/>
    <cellStyle name="SAPBEXexcGood3" xfId="16"/>
    <cellStyle name="SAPBEXfilterDrill" xfId="17"/>
    <cellStyle name="SAPBEXfilterItem" xfId="18"/>
    <cellStyle name="SAPBEXfilterText" xfId="19"/>
    <cellStyle name="SAPBEXformats" xfId="20"/>
    <cellStyle name="SAPBEXheaderItem" xfId="21"/>
    <cellStyle name="SAPBEXheaderText" xfId="22"/>
    <cellStyle name="SAPBEXHLevel0" xfId="23"/>
    <cellStyle name="SAPBEXHLevel0X" xfId="24"/>
    <cellStyle name="SAPBEXHLevel1" xfId="25"/>
    <cellStyle name="SAPBEXHLevel1X" xfId="26"/>
    <cellStyle name="SAPBEXHLevel2" xfId="27"/>
    <cellStyle name="SAPBEXHLevel2X" xfId="28"/>
    <cellStyle name="SAPBEXHLevel3" xfId="29"/>
    <cellStyle name="SAPBEXHLevel3X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tandard" xfId="0" builtinId="0"/>
    <cellStyle name="Standard 2" xfId="41"/>
    <cellStyle name="Standard__Konkurrenzanalyse ohne Gewichtung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36577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06/relationships/vbaProject" Target="vbaProject.bin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B1:AG273"/>
  <sheetViews>
    <sheetView showGridLines="0" tabSelected="1" zoomScaleNormal="100" workbookViewId="0">
      <selection activeCell="J2" sqref="J2:K2"/>
    </sheetView>
  </sheetViews>
  <sheetFormatPr baseColWidth="10" defaultColWidth="9.140625" defaultRowHeight="12.75" x14ac:dyDescent="0.2"/>
  <cols>
    <col min="1" max="1" width="8.7109375" customWidth="1"/>
    <col min="2" max="2" width="8.7109375" hidden="1" customWidth="1"/>
    <col min="3" max="3" width="8.7109375" style="3" hidden="1" customWidth="1"/>
    <col min="4" max="4" width="8.7109375" style="3" customWidth="1"/>
    <col min="5" max="5" width="2.28515625" customWidth="1"/>
    <col min="6" max="6" width="0.28515625" customWidth="1"/>
    <col min="7" max="7" width="2.28515625" hidden="1" customWidth="1"/>
    <col min="8" max="8" width="2.5703125" style="9" customWidth="1"/>
    <col min="9" max="10" width="20" style="9" customWidth="1"/>
    <col min="11" max="11" width="14.140625" customWidth="1"/>
    <col min="12" max="12" width="15.7109375" customWidth="1"/>
    <col min="13" max="13" width="12.42578125" customWidth="1"/>
    <col min="14" max="14" width="15.28515625" customWidth="1"/>
    <col min="15" max="15" width="17.85546875" customWidth="1"/>
    <col min="16" max="16" width="15.7109375" hidden="1" customWidth="1"/>
    <col min="17" max="17" width="2.140625" customWidth="1"/>
    <col min="18" max="18" width="1.28515625" customWidth="1"/>
    <col min="25" max="26" width="0" hidden="1" customWidth="1"/>
    <col min="27" max="27" width="2.42578125" hidden="1" customWidth="1"/>
    <col min="28" max="29" width="2" hidden="1" customWidth="1"/>
    <col min="30" max="30" width="0" hidden="1" customWidth="1"/>
    <col min="31" max="32" width="3" hidden="1" customWidth="1"/>
    <col min="33" max="33" width="5" hidden="1" customWidth="1"/>
    <col min="34" max="34" width="0" hidden="1" customWidth="1"/>
  </cols>
  <sheetData>
    <row r="1" spans="3:33" s="33" customFormat="1" x14ac:dyDescent="0.2">
      <c r="C1" s="34"/>
      <c r="D1" s="34"/>
      <c r="H1" s="35"/>
      <c r="I1" s="35"/>
      <c r="J1" s="35"/>
    </row>
    <row r="2" spans="3:33" s="33" customFormat="1" x14ac:dyDescent="0.2">
      <c r="C2" s="34"/>
      <c r="D2" s="34"/>
      <c r="E2" s="21" t="s">
        <v>51</v>
      </c>
      <c r="H2" s="35"/>
      <c r="I2" s="35"/>
      <c r="J2" s="101" t="s">
        <v>49</v>
      </c>
      <c r="K2" s="101"/>
      <c r="Z2" s="33">
        <f>+IF(J2="",0,1)</f>
        <v>1</v>
      </c>
      <c r="AE2" s="33">
        <f>+DAY(J4)</f>
        <v>31</v>
      </c>
      <c r="AF2" s="33">
        <f>+MONTH(J4)</f>
        <v>12</v>
      </c>
      <c r="AG2" s="33">
        <f>+YEAR(J4)</f>
        <v>2016</v>
      </c>
    </row>
    <row r="3" spans="3:33" s="33" customFormat="1" x14ac:dyDescent="0.2">
      <c r="C3" s="34"/>
      <c r="E3" s="21" t="s">
        <v>52</v>
      </c>
      <c r="H3" s="35"/>
      <c r="I3" s="35"/>
      <c r="J3" s="102" t="s">
        <v>50</v>
      </c>
      <c r="K3" s="103"/>
      <c r="Q3" s="36"/>
      <c r="R3" s="36"/>
      <c r="Z3" s="33">
        <f>+IF(J3="",0,1)</f>
        <v>1</v>
      </c>
    </row>
    <row r="4" spans="3:33" s="33" customFormat="1" x14ac:dyDescent="0.2">
      <c r="C4" s="34"/>
      <c r="D4" s="37"/>
      <c r="E4" s="32" t="s">
        <v>53</v>
      </c>
      <c r="F4" s="37"/>
      <c r="G4" s="37"/>
      <c r="H4" s="37"/>
      <c r="I4" s="37"/>
      <c r="J4" s="49">
        <v>42735</v>
      </c>
      <c r="K4" s="32"/>
      <c r="L4" s="37"/>
      <c r="M4" s="37"/>
      <c r="N4" s="37"/>
      <c r="O4" s="37"/>
      <c r="P4" s="37"/>
      <c r="Q4" s="36"/>
      <c r="R4" s="36"/>
      <c r="Z4" s="33">
        <f>+IF(ISNUMBER(J4),1,0)</f>
        <v>1</v>
      </c>
      <c r="AB4" s="33">
        <f>IF(ISERROR(SUM(Z2:Z4)),0,SUM(Z2:Z4))</f>
        <v>3</v>
      </c>
      <c r="AC4" s="33">
        <v>3</v>
      </c>
    </row>
    <row r="5" spans="3:33" s="33" customFormat="1" ht="13.5" thickBot="1" x14ac:dyDescent="0.25">
      <c r="C5" s="34"/>
      <c r="D5" s="34"/>
      <c r="H5" s="35"/>
      <c r="I5" s="35"/>
      <c r="J5" s="35"/>
      <c r="R5" s="36"/>
    </row>
    <row r="6" spans="3:33" ht="24.75" customHeight="1" thickBot="1" x14ac:dyDescent="0.25">
      <c r="E6" s="104" t="str">
        <f>+IF(AB4&lt;&gt;AC4,"Untersuchung der Logistikprozesse","Analyse der Logistikprozesse der "&amp;J2&amp;" in "&amp;J3&amp;" zum "&amp;AE2&amp;"."&amp;AF2&amp;"."&amp;AG2&amp;" ")</f>
        <v xml:space="preserve">Analyse der Logistikprozesse der Müller OHG in Müllerdorf zum 31.12.2016 </v>
      </c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  <c r="R6" s="4"/>
    </row>
    <row r="7" spans="3:33" ht="15" customHeight="1" x14ac:dyDescent="0.2">
      <c r="E7" s="5"/>
      <c r="F7" s="16"/>
      <c r="G7" s="1"/>
      <c r="H7" s="1"/>
      <c r="I7" s="1"/>
      <c r="J7" s="1"/>
      <c r="K7" s="1"/>
      <c r="L7" s="1"/>
      <c r="M7" s="1"/>
      <c r="N7" s="1"/>
      <c r="O7" s="1"/>
      <c r="P7" s="1"/>
      <c r="Q7" s="6"/>
      <c r="R7" s="4"/>
    </row>
    <row r="8" spans="3:33" ht="15" customHeight="1" x14ac:dyDescent="0.2">
      <c r="E8" s="5"/>
      <c r="F8" s="16"/>
      <c r="G8" s="1"/>
      <c r="H8" s="98" t="s">
        <v>0</v>
      </c>
      <c r="I8" s="98"/>
      <c r="J8" s="98"/>
      <c r="K8" s="98"/>
      <c r="L8" s="98"/>
      <c r="M8" s="98"/>
      <c r="N8" s="98"/>
      <c r="O8" s="98"/>
      <c r="P8" s="98"/>
      <c r="Q8" s="6"/>
      <c r="R8" s="4"/>
    </row>
    <row r="9" spans="3:33" ht="15" customHeight="1" x14ac:dyDescent="0.2">
      <c r="E9" s="5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6"/>
      <c r="R9" s="4"/>
    </row>
    <row r="10" spans="3:33" ht="15" customHeight="1" x14ac:dyDescent="0.2">
      <c r="E10" s="5"/>
      <c r="F10" s="16"/>
      <c r="G10" s="1"/>
      <c r="H10" s="1"/>
      <c r="I10" s="31" t="s">
        <v>30</v>
      </c>
      <c r="J10" s="95">
        <v>6275837</v>
      </c>
      <c r="K10" s="1"/>
      <c r="L10" s="26"/>
      <c r="M10" s="1"/>
      <c r="N10" s="30" t="s">
        <v>64</v>
      </c>
      <c r="O10" s="96">
        <v>7750</v>
      </c>
      <c r="P10" s="1"/>
      <c r="Q10" s="6"/>
      <c r="R10" s="4"/>
    </row>
    <row r="11" spans="3:33" ht="15" customHeight="1" x14ac:dyDescent="0.2">
      <c r="E11" s="5"/>
      <c r="F11" s="16"/>
      <c r="G11" s="1"/>
      <c r="H11" s="1"/>
      <c r="I11" s="31" t="s">
        <v>31</v>
      </c>
      <c r="J11" s="95">
        <v>6340565</v>
      </c>
      <c r="K11" s="1"/>
      <c r="L11" s="26"/>
      <c r="M11" s="1"/>
      <c r="N11" s="30" t="s">
        <v>32</v>
      </c>
      <c r="O11" s="97">
        <v>250000</v>
      </c>
      <c r="P11" s="1"/>
      <c r="Q11" s="6"/>
      <c r="R11" s="4"/>
    </row>
    <row r="12" spans="3:33" ht="15" hidden="1" customHeight="1" x14ac:dyDescent="0.2">
      <c r="E12" s="5"/>
      <c r="F12" s="16"/>
      <c r="G12" s="1"/>
      <c r="H12" s="1"/>
      <c r="I12" s="1"/>
      <c r="J12" s="1"/>
      <c r="K12" s="1"/>
      <c r="L12" s="1"/>
      <c r="M12" s="1"/>
      <c r="N12" s="1"/>
      <c r="O12" s="1"/>
      <c r="P12" s="1"/>
      <c r="Q12" s="6"/>
      <c r="R12" s="4"/>
    </row>
    <row r="13" spans="3:33" ht="15" customHeight="1" x14ac:dyDescent="0.2">
      <c r="E13" s="5"/>
      <c r="F13" s="16"/>
      <c r="G13" s="1"/>
      <c r="H13" s="1"/>
      <c r="I13" s="1"/>
      <c r="J13" s="1"/>
      <c r="K13" s="1"/>
      <c r="L13" s="1"/>
      <c r="M13" s="1"/>
      <c r="N13" s="1"/>
      <c r="O13" s="1"/>
      <c r="P13" s="1"/>
      <c r="Q13" s="6"/>
      <c r="R13" s="4"/>
    </row>
    <row r="14" spans="3:33" ht="15" customHeight="1" x14ac:dyDescent="0.2">
      <c r="E14" s="5"/>
      <c r="F14" s="16"/>
      <c r="G14" s="1"/>
      <c r="H14" s="98" t="s">
        <v>1</v>
      </c>
      <c r="I14" s="98"/>
      <c r="J14" s="98"/>
      <c r="K14" s="98"/>
      <c r="L14" s="98"/>
      <c r="M14" s="98"/>
      <c r="N14" s="98"/>
      <c r="O14" s="98"/>
      <c r="P14" s="98"/>
      <c r="Q14" s="6"/>
      <c r="R14" s="4"/>
    </row>
    <row r="15" spans="3:33" ht="15" customHeight="1" thickBot="1" x14ac:dyDescent="0.25">
      <c r="E15" s="5"/>
      <c r="F15" s="16"/>
      <c r="G15" s="1"/>
      <c r="H15" s="1"/>
      <c r="I15" s="1"/>
      <c r="J15" s="1"/>
      <c r="K15" s="1"/>
      <c r="L15" s="1"/>
      <c r="M15" s="1"/>
      <c r="N15" s="1"/>
      <c r="O15" s="1"/>
      <c r="P15" s="1"/>
      <c r="Q15" s="6"/>
      <c r="R15" s="4"/>
    </row>
    <row r="16" spans="3:33" s="15" customFormat="1" ht="31.15" customHeight="1" thickBot="1" x14ac:dyDescent="0.25">
      <c r="C16" s="12"/>
      <c r="D16" s="12"/>
      <c r="E16" s="13"/>
      <c r="F16" s="19"/>
      <c r="G16" s="1"/>
      <c r="H16" s="1"/>
      <c r="I16" s="1"/>
      <c r="J16" s="1"/>
      <c r="K16" s="92" t="s">
        <v>34</v>
      </c>
      <c r="L16" s="93" t="s">
        <v>2</v>
      </c>
      <c r="M16" s="71" t="s">
        <v>58</v>
      </c>
      <c r="N16" s="92" t="s">
        <v>3</v>
      </c>
      <c r="O16" s="94" t="s">
        <v>4</v>
      </c>
      <c r="P16" s="1"/>
      <c r="Q16" s="6"/>
      <c r="R16" s="14"/>
    </row>
    <row r="17" spans="3:26" ht="15" customHeight="1" thickBot="1" x14ac:dyDescent="0.25">
      <c r="E17" s="5"/>
      <c r="F17" s="16"/>
      <c r="G17" s="1"/>
      <c r="H17" s="1"/>
      <c r="I17" s="1"/>
      <c r="J17" s="1"/>
      <c r="K17" s="1"/>
      <c r="L17" s="1"/>
      <c r="M17" s="1"/>
      <c r="N17" s="1"/>
      <c r="O17" s="1"/>
      <c r="P17" s="1"/>
      <c r="Q17" s="6"/>
    </row>
    <row r="18" spans="3:26" ht="15" customHeight="1" thickBot="1" x14ac:dyDescent="0.25">
      <c r="E18" s="5"/>
      <c r="F18" s="16"/>
      <c r="G18" s="1"/>
      <c r="H18" s="1"/>
      <c r="I18" s="99" t="s">
        <v>5</v>
      </c>
      <c r="J18" s="100"/>
      <c r="K18" s="22"/>
      <c r="L18" s="38"/>
      <c r="M18" s="38"/>
      <c r="N18" s="38"/>
      <c r="O18" s="23"/>
      <c r="P18" s="1"/>
      <c r="Q18" s="6"/>
    </row>
    <row r="19" spans="3:26" ht="15" customHeight="1" x14ac:dyDescent="0.2">
      <c r="E19" s="5"/>
      <c r="F19" s="16"/>
      <c r="G19" s="1"/>
      <c r="H19" s="1"/>
      <c r="I19" s="50" t="s">
        <v>6</v>
      </c>
      <c r="J19" s="51"/>
      <c r="K19" s="52">
        <v>400</v>
      </c>
      <c r="L19" s="53">
        <v>0.5</v>
      </c>
      <c r="M19" s="54">
        <v>35</v>
      </c>
      <c r="N19" s="72">
        <f>IF($Z19=0,"",ROUND(K19*L19,2))</f>
        <v>200</v>
      </c>
      <c r="O19" s="73">
        <f>IF($Z19=0,"",ROUND(N19*M19,2))</f>
        <v>7000</v>
      </c>
      <c r="P19" s="1"/>
      <c r="Q19" s="6"/>
      <c r="Z19">
        <f>IF(ISERROR(IF(AND(ISNUMBER(K19),ISNUMBER(L19),ISNUMBER(M19)),1,0)),0,IF(AND(ISNUMBER(K19),ISNUMBER(L19),ISNUMBER(M19)),1,0))</f>
        <v>1</v>
      </c>
    </row>
    <row r="20" spans="3:26" ht="15" customHeight="1" x14ac:dyDescent="0.2">
      <c r="E20" s="5"/>
      <c r="F20" s="16"/>
      <c r="G20" s="1"/>
      <c r="H20" s="1"/>
      <c r="I20" s="55" t="s">
        <v>7</v>
      </c>
      <c r="J20" s="56"/>
      <c r="K20" s="57">
        <v>1600</v>
      </c>
      <c r="L20" s="58">
        <v>0.3</v>
      </c>
      <c r="M20" s="59">
        <v>32</v>
      </c>
      <c r="N20" s="74">
        <f t="shared" ref="N20:N26" si="0">IF($Z20=0,"",ROUND(K20*L20,2))</f>
        <v>480</v>
      </c>
      <c r="O20" s="75">
        <f t="shared" ref="O20:O26" si="1">IF($Z20=0,"",ROUND(N20*M20,2))</f>
        <v>15360</v>
      </c>
      <c r="P20" s="1"/>
      <c r="Q20" s="6"/>
      <c r="Z20">
        <f t="shared" ref="Z20:Z26" si="2">IF(ISERROR(IF(AND(ISNUMBER(K20),ISNUMBER(L20),ISNUMBER(M20)),1,0)),0,IF(AND(ISNUMBER(K20),ISNUMBER(L20),ISNUMBER(M20)),1,0))</f>
        <v>1</v>
      </c>
    </row>
    <row r="21" spans="3:26" ht="15" customHeight="1" x14ac:dyDescent="0.2">
      <c r="E21" s="5"/>
      <c r="F21" s="16"/>
      <c r="G21" s="1"/>
      <c r="H21" s="1"/>
      <c r="I21" s="55" t="s">
        <v>8</v>
      </c>
      <c r="J21" s="56"/>
      <c r="K21" s="57">
        <v>800</v>
      </c>
      <c r="L21" s="58">
        <v>0.5</v>
      </c>
      <c r="M21" s="59">
        <v>35</v>
      </c>
      <c r="N21" s="74">
        <f t="shared" si="0"/>
        <v>400</v>
      </c>
      <c r="O21" s="75">
        <f t="shared" si="1"/>
        <v>14000</v>
      </c>
      <c r="P21" s="1"/>
      <c r="Q21" s="6"/>
      <c r="Z21">
        <f t="shared" si="2"/>
        <v>1</v>
      </c>
    </row>
    <row r="22" spans="3:26" ht="15" customHeight="1" x14ac:dyDescent="0.2">
      <c r="E22" s="5"/>
      <c r="F22" s="16"/>
      <c r="G22" s="1"/>
      <c r="H22" s="1"/>
      <c r="I22" s="55" t="s">
        <v>9</v>
      </c>
      <c r="J22" s="56"/>
      <c r="K22" s="57">
        <v>80</v>
      </c>
      <c r="L22" s="58">
        <v>1</v>
      </c>
      <c r="M22" s="59">
        <v>32</v>
      </c>
      <c r="N22" s="74">
        <f t="shared" si="0"/>
        <v>80</v>
      </c>
      <c r="O22" s="75">
        <f t="shared" si="1"/>
        <v>2560</v>
      </c>
      <c r="P22" s="1"/>
      <c r="Q22" s="6"/>
      <c r="Z22">
        <f t="shared" si="2"/>
        <v>1</v>
      </c>
    </row>
    <row r="23" spans="3:26" ht="15" customHeight="1" x14ac:dyDescent="0.2">
      <c r="E23" s="5"/>
      <c r="F23" s="16"/>
      <c r="G23" s="1"/>
      <c r="H23" s="1"/>
      <c r="I23" s="55" t="s">
        <v>10</v>
      </c>
      <c r="J23" s="56"/>
      <c r="K23" s="57">
        <v>30</v>
      </c>
      <c r="L23" s="58">
        <v>1.25</v>
      </c>
      <c r="M23" s="59">
        <v>35</v>
      </c>
      <c r="N23" s="74">
        <f t="shared" si="0"/>
        <v>37.5</v>
      </c>
      <c r="O23" s="75">
        <f t="shared" si="1"/>
        <v>1312.5</v>
      </c>
      <c r="P23" s="1"/>
      <c r="Q23" s="6"/>
      <c r="R23" s="4"/>
      <c r="Z23">
        <f t="shared" si="2"/>
        <v>1</v>
      </c>
    </row>
    <row r="24" spans="3:26" ht="15" customHeight="1" x14ac:dyDescent="0.2">
      <c r="E24" s="5"/>
      <c r="F24" s="16"/>
      <c r="G24" s="1"/>
      <c r="H24" s="1"/>
      <c r="I24" s="55" t="s">
        <v>33</v>
      </c>
      <c r="J24" s="56"/>
      <c r="K24" s="57">
        <v>60</v>
      </c>
      <c r="L24" s="58">
        <v>0.5</v>
      </c>
      <c r="M24" s="59">
        <v>32</v>
      </c>
      <c r="N24" s="74">
        <f t="shared" si="0"/>
        <v>30</v>
      </c>
      <c r="O24" s="75">
        <f t="shared" si="1"/>
        <v>960</v>
      </c>
      <c r="P24" s="1"/>
      <c r="Q24" s="6"/>
      <c r="R24" s="4"/>
      <c r="Z24">
        <f t="shared" si="2"/>
        <v>1</v>
      </c>
    </row>
    <row r="25" spans="3:26" ht="15" customHeight="1" x14ac:dyDescent="0.2">
      <c r="E25" s="5"/>
      <c r="F25" s="16"/>
      <c r="G25" s="1"/>
      <c r="H25" s="1"/>
      <c r="I25" s="55" t="s">
        <v>11</v>
      </c>
      <c r="J25" s="56"/>
      <c r="K25" s="57">
        <v>50</v>
      </c>
      <c r="L25" s="58">
        <v>1</v>
      </c>
      <c r="M25" s="59">
        <v>35</v>
      </c>
      <c r="N25" s="74">
        <f t="shared" si="0"/>
        <v>50</v>
      </c>
      <c r="O25" s="75">
        <f t="shared" si="1"/>
        <v>1750</v>
      </c>
      <c r="P25" s="1"/>
      <c r="Q25" s="6"/>
      <c r="R25" s="4"/>
      <c r="Z25">
        <f t="shared" si="2"/>
        <v>1</v>
      </c>
    </row>
    <row r="26" spans="3:26" ht="15" customHeight="1" thickBot="1" x14ac:dyDescent="0.25">
      <c r="E26" s="5"/>
      <c r="F26" s="16"/>
      <c r="G26" s="1"/>
      <c r="H26" s="1"/>
      <c r="I26" s="60" t="s">
        <v>12</v>
      </c>
      <c r="J26" s="61"/>
      <c r="K26" s="62">
        <v>50</v>
      </c>
      <c r="L26" s="63">
        <v>1</v>
      </c>
      <c r="M26" s="64">
        <v>35</v>
      </c>
      <c r="N26" s="76">
        <f t="shared" si="0"/>
        <v>50</v>
      </c>
      <c r="O26" s="77">
        <f t="shared" si="1"/>
        <v>1750</v>
      </c>
      <c r="P26" s="1"/>
      <c r="Q26" s="6"/>
      <c r="R26" s="4"/>
      <c r="Z26">
        <f t="shared" si="2"/>
        <v>1</v>
      </c>
    </row>
    <row r="27" spans="3:26" ht="15" customHeight="1" thickBot="1" x14ac:dyDescent="0.25">
      <c r="E27" s="5"/>
      <c r="F27" s="17"/>
      <c r="G27" s="1"/>
      <c r="H27" s="1"/>
      <c r="I27" s="40" t="s">
        <v>13</v>
      </c>
      <c r="J27" s="38"/>
      <c r="K27" s="39"/>
      <c r="L27" s="38"/>
      <c r="M27" s="23"/>
      <c r="N27" s="78">
        <f>IF(ISERROR(IF(SUM(N19:N26)&gt;0,SUM(N19:N26),"")),"",IF(SUM(N19:N26)&gt;0,SUM(N19:N26),""))</f>
        <v>1327.5</v>
      </c>
      <c r="O27" s="79">
        <f>IF(ISERROR(IF(SUM(O19:O26)&gt;0,SUM(O19:O26),"")),"",IF(SUM(O19:O26)&gt;0,SUM(O19:O26),""))</f>
        <v>44692.5</v>
      </c>
      <c r="P27" s="1"/>
      <c r="Q27" s="6"/>
      <c r="R27" s="4"/>
    </row>
    <row r="28" spans="3:26" ht="15" customHeight="1" thickBot="1" x14ac:dyDescent="0.25">
      <c r="E28" s="5"/>
      <c r="F28" s="16"/>
      <c r="G28" s="1"/>
      <c r="H28" s="1"/>
      <c r="I28" s="1"/>
      <c r="J28" s="1"/>
      <c r="K28" s="25"/>
      <c r="L28" s="1"/>
      <c r="M28" s="1"/>
      <c r="N28" s="1"/>
      <c r="O28" s="28"/>
      <c r="P28" s="1"/>
      <c r="Q28" s="6"/>
      <c r="R28" s="4"/>
    </row>
    <row r="29" spans="3:26" ht="15" customHeight="1" thickBot="1" x14ac:dyDescent="0.25">
      <c r="E29" s="5"/>
      <c r="F29" s="16"/>
      <c r="G29" s="1"/>
      <c r="H29" s="1"/>
      <c r="I29" s="99" t="s">
        <v>14</v>
      </c>
      <c r="J29" s="100"/>
      <c r="K29" s="24"/>
      <c r="L29" s="38"/>
      <c r="M29" s="38"/>
      <c r="N29" s="38"/>
      <c r="O29" s="48"/>
      <c r="P29" s="1"/>
      <c r="Q29" s="6"/>
      <c r="R29" s="4"/>
    </row>
    <row r="30" spans="3:26" s="15" customFormat="1" ht="15" customHeight="1" x14ac:dyDescent="0.2">
      <c r="C30" s="12"/>
      <c r="D30" s="12"/>
      <c r="E30" s="13"/>
      <c r="F30" s="18"/>
      <c r="G30" s="1"/>
      <c r="H30" s="1"/>
      <c r="I30" s="50" t="s">
        <v>15</v>
      </c>
      <c r="J30" s="51"/>
      <c r="K30" s="52">
        <v>2400</v>
      </c>
      <c r="L30" s="53">
        <v>0.25</v>
      </c>
      <c r="M30" s="54">
        <v>30</v>
      </c>
      <c r="N30" s="72">
        <f t="shared" ref="N30:N38" si="3">IF($Z30=0,"",ROUND(K30*L30,2))</f>
        <v>600</v>
      </c>
      <c r="O30" s="73">
        <f t="shared" ref="O30:O38" si="4">IF($Z30=0,"",ROUND(N30*M30,2))</f>
        <v>18000</v>
      </c>
      <c r="P30" s="1"/>
      <c r="Q30" s="6"/>
      <c r="R30" s="14"/>
      <c r="Z30">
        <f t="shared" ref="Z30:Z38" si="5">IF(ISERROR(IF(AND(ISNUMBER(K30),ISNUMBER(L30),ISNUMBER(M30)),1,0)),0,IF(AND(ISNUMBER(K30),ISNUMBER(L30),ISNUMBER(M30)),1,0))</f>
        <v>1</v>
      </c>
    </row>
    <row r="31" spans="3:26" s="15" customFormat="1" ht="15" customHeight="1" x14ac:dyDescent="0.2">
      <c r="C31" s="12"/>
      <c r="D31" s="12"/>
      <c r="E31" s="13"/>
      <c r="F31" s="18"/>
      <c r="G31" s="1"/>
      <c r="H31" s="1"/>
      <c r="I31" s="55" t="s">
        <v>16</v>
      </c>
      <c r="J31" s="56"/>
      <c r="K31" s="57">
        <v>500</v>
      </c>
      <c r="L31" s="58">
        <v>0.5</v>
      </c>
      <c r="M31" s="59">
        <v>30</v>
      </c>
      <c r="N31" s="74">
        <f t="shared" si="3"/>
        <v>250</v>
      </c>
      <c r="O31" s="75">
        <f t="shared" si="4"/>
        <v>7500</v>
      </c>
      <c r="P31" s="1"/>
      <c r="Q31" s="6"/>
      <c r="R31" s="14"/>
      <c r="Z31">
        <f t="shared" si="5"/>
        <v>1</v>
      </c>
    </row>
    <row r="32" spans="3:26" s="15" customFormat="1" ht="15" customHeight="1" x14ac:dyDescent="0.2">
      <c r="C32" s="12"/>
      <c r="D32" s="12"/>
      <c r="E32" s="13"/>
      <c r="F32" s="18"/>
      <c r="G32" s="1"/>
      <c r="H32" s="1"/>
      <c r="I32" s="55" t="s">
        <v>17</v>
      </c>
      <c r="J32" s="56"/>
      <c r="K32" s="57">
        <v>4800</v>
      </c>
      <c r="L32" s="58">
        <v>0.25</v>
      </c>
      <c r="M32" s="59">
        <v>30</v>
      </c>
      <c r="N32" s="74">
        <f t="shared" si="3"/>
        <v>1200</v>
      </c>
      <c r="O32" s="75">
        <f t="shared" si="4"/>
        <v>36000</v>
      </c>
      <c r="P32" s="1"/>
      <c r="Q32" s="6"/>
      <c r="R32" s="14"/>
      <c r="Z32">
        <f t="shared" si="5"/>
        <v>1</v>
      </c>
    </row>
    <row r="33" spans="3:26" s="15" customFormat="1" ht="15" customHeight="1" x14ac:dyDescent="0.2">
      <c r="C33" s="12"/>
      <c r="D33" s="12"/>
      <c r="E33" s="13"/>
      <c r="F33" s="18"/>
      <c r="G33" s="1"/>
      <c r="H33" s="1"/>
      <c r="I33" s="55" t="s">
        <v>18</v>
      </c>
      <c r="J33" s="56"/>
      <c r="K33" s="57">
        <v>12</v>
      </c>
      <c r="L33" s="58">
        <v>2</v>
      </c>
      <c r="M33" s="59">
        <v>35</v>
      </c>
      <c r="N33" s="74">
        <f t="shared" si="3"/>
        <v>24</v>
      </c>
      <c r="O33" s="75">
        <f t="shared" si="4"/>
        <v>840</v>
      </c>
      <c r="P33" s="1"/>
      <c r="Q33" s="6"/>
      <c r="R33" s="14"/>
      <c r="Z33">
        <f t="shared" si="5"/>
        <v>1</v>
      </c>
    </row>
    <row r="34" spans="3:26" s="15" customFormat="1" ht="15" customHeight="1" x14ac:dyDescent="0.2">
      <c r="C34" s="12"/>
      <c r="D34" s="12"/>
      <c r="E34" s="13"/>
      <c r="F34" s="18"/>
      <c r="G34" s="1"/>
      <c r="H34" s="1"/>
      <c r="I34" s="55" t="s">
        <v>19</v>
      </c>
      <c r="J34" s="56"/>
      <c r="K34" s="57">
        <v>12</v>
      </c>
      <c r="L34" s="58">
        <v>4</v>
      </c>
      <c r="M34" s="59">
        <v>35</v>
      </c>
      <c r="N34" s="74">
        <f t="shared" si="3"/>
        <v>48</v>
      </c>
      <c r="O34" s="75">
        <f t="shared" si="4"/>
        <v>1680</v>
      </c>
      <c r="P34" s="1"/>
      <c r="Q34" s="6"/>
      <c r="R34" s="14"/>
      <c r="Z34">
        <f t="shared" si="5"/>
        <v>1</v>
      </c>
    </row>
    <row r="35" spans="3:26" s="15" customFormat="1" ht="15" customHeight="1" x14ac:dyDescent="0.2">
      <c r="C35" s="12"/>
      <c r="D35" s="12"/>
      <c r="E35" s="13"/>
      <c r="F35" s="18"/>
      <c r="G35" s="1"/>
      <c r="H35" s="1"/>
      <c r="I35" s="55" t="s">
        <v>20</v>
      </c>
      <c r="J35" s="56"/>
      <c r="K35" s="57">
        <v>12</v>
      </c>
      <c r="L35" s="58">
        <v>8</v>
      </c>
      <c r="M35" s="59">
        <v>35</v>
      </c>
      <c r="N35" s="74">
        <f t="shared" si="3"/>
        <v>96</v>
      </c>
      <c r="O35" s="75">
        <f t="shared" si="4"/>
        <v>3360</v>
      </c>
      <c r="P35" s="1"/>
      <c r="Q35" s="6"/>
      <c r="R35" s="14"/>
      <c r="Z35">
        <f t="shared" si="5"/>
        <v>1</v>
      </c>
    </row>
    <row r="36" spans="3:26" s="15" customFormat="1" ht="15" customHeight="1" x14ac:dyDescent="0.2">
      <c r="C36" s="12"/>
      <c r="D36" s="12"/>
      <c r="E36" s="13"/>
      <c r="F36" s="18"/>
      <c r="G36" s="1"/>
      <c r="H36" s="1"/>
      <c r="I36" s="55" t="s">
        <v>59</v>
      </c>
      <c r="J36" s="56"/>
      <c r="K36" s="57">
        <v>4</v>
      </c>
      <c r="L36" s="58">
        <v>2</v>
      </c>
      <c r="M36" s="59">
        <v>32</v>
      </c>
      <c r="N36" s="74">
        <f t="shared" si="3"/>
        <v>8</v>
      </c>
      <c r="O36" s="75">
        <f t="shared" si="4"/>
        <v>256</v>
      </c>
      <c r="P36" s="1"/>
      <c r="Q36" s="6"/>
      <c r="R36" s="14"/>
      <c r="Z36">
        <f t="shared" si="5"/>
        <v>1</v>
      </c>
    </row>
    <row r="37" spans="3:26" s="15" customFormat="1" ht="15" customHeight="1" x14ac:dyDescent="0.2">
      <c r="C37" s="12"/>
      <c r="D37" s="12"/>
      <c r="E37" s="13"/>
      <c r="F37" s="18"/>
      <c r="G37" s="1"/>
      <c r="H37" s="1"/>
      <c r="I37" s="55" t="s">
        <v>11</v>
      </c>
      <c r="J37" s="56"/>
      <c r="K37" s="57">
        <v>30</v>
      </c>
      <c r="L37" s="58">
        <v>0.75</v>
      </c>
      <c r="M37" s="59">
        <v>30</v>
      </c>
      <c r="N37" s="74">
        <f t="shared" si="3"/>
        <v>22.5</v>
      </c>
      <c r="O37" s="75">
        <f t="shared" si="4"/>
        <v>675</v>
      </c>
      <c r="P37" s="1"/>
      <c r="Q37" s="6"/>
      <c r="R37" s="14"/>
      <c r="Z37">
        <f t="shared" si="5"/>
        <v>1</v>
      </c>
    </row>
    <row r="38" spans="3:26" s="15" customFormat="1" ht="15" customHeight="1" thickBot="1" x14ac:dyDescent="0.25">
      <c r="C38" s="12"/>
      <c r="D38" s="12"/>
      <c r="E38" s="13"/>
      <c r="F38" s="18"/>
      <c r="G38" s="1"/>
      <c r="H38" s="1"/>
      <c r="I38" s="60" t="s">
        <v>12</v>
      </c>
      <c r="J38" s="65"/>
      <c r="K38" s="66"/>
      <c r="L38" s="67"/>
      <c r="M38" s="68"/>
      <c r="N38" s="76" t="str">
        <f t="shared" si="3"/>
        <v/>
      </c>
      <c r="O38" s="77" t="str">
        <f t="shared" si="4"/>
        <v/>
      </c>
      <c r="P38" s="1"/>
      <c r="Q38" s="6"/>
      <c r="R38" s="14"/>
      <c r="Z38">
        <f t="shared" si="5"/>
        <v>0</v>
      </c>
    </row>
    <row r="39" spans="3:26" s="15" customFormat="1" ht="15" customHeight="1" thickBot="1" x14ac:dyDescent="0.25">
      <c r="C39" s="12"/>
      <c r="D39" s="12"/>
      <c r="E39" s="13"/>
      <c r="F39" s="18"/>
      <c r="G39" s="1"/>
      <c r="H39" s="1"/>
      <c r="I39" s="40" t="s">
        <v>21</v>
      </c>
      <c r="J39" s="41"/>
      <c r="K39" s="42"/>
      <c r="L39" s="41"/>
      <c r="M39" s="43"/>
      <c r="N39" s="78">
        <f>IF(ISERROR(IF(SUM(N30:N38)&gt;0,SUM(N30:N38),"")),"",IF(SUM(N30:N38)&gt;0,SUM(N30:N38),""))</f>
        <v>2248.5</v>
      </c>
      <c r="O39" s="79">
        <f>IF(ISERROR(IF(SUM(O30:O38)&gt;0,SUM(O30:O38),"")),"",IF(SUM(O30:O38)&gt;0,SUM(O30:O38),""))</f>
        <v>68311</v>
      </c>
      <c r="P39" s="1"/>
      <c r="Q39" s="6"/>
      <c r="R39" s="14"/>
    </row>
    <row r="40" spans="3:26" ht="15" customHeight="1" thickBot="1" x14ac:dyDescent="0.25">
      <c r="E40" s="5"/>
      <c r="F40" s="16"/>
      <c r="G40" s="1"/>
      <c r="H40" s="1"/>
      <c r="I40" s="1"/>
      <c r="J40" s="1"/>
      <c r="K40" s="25"/>
      <c r="L40" s="1"/>
      <c r="M40" s="1"/>
      <c r="N40" s="1"/>
      <c r="O40" s="28"/>
      <c r="P40" s="1"/>
      <c r="Q40" s="6"/>
      <c r="R40" s="4"/>
    </row>
    <row r="41" spans="3:26" ht="15" customHeight="1" thickBot="1" x14ac:dyDescent="0.25">
      <c r="E41" s="5"/>
      <c r="F41" s="17"/>
      <c r="G41" s="1"/>
      <c r="H41" s="1"/>
      <c r="I41" s="99" t="s">
        <v>22</v>
      </c>
      <c r="J41" s="100"/>
      <c r="K41" s="24"/>
      <c r="L41" s="38"/>
      <c r="M41" s="38"/>
      <c r="N41" s="38"/>
      <c r="O41" s="48"/>
      <c r="P41" s="1"/>
      <c r="Q41" s="6"/>
      <c r="R41" s="4"/>
    </row>
    <row r="42" spans="3:26" ht="15" customHeight="1" x14ac:dyDescent="0.2">
      <c r="E42" s="5"/>
      <c r="F42" s="16"/>
      <c r="G42" s="1"/>
      <c r="H42" s="1"/>
      <c r="I42" s="50" t="s">
        <v>23</v>
      </c>
      <c r="J42" s="51"/>
      <c r="K42" s="52">
        <v>4200</v>
      </c>
      <c r="L42" s="53">
        <v>0.3</v>
      </c>
      <c r="M42" s="54">
        <v>28</v>
      </c>
      <c r="N42" s="72">
        <f>IF($Z42=0,"",ROUND(K42*L42,2))</f>
        <v>1260</v>
      </c>
      <c r="O42" s="73">
        <f>IF($Z42=0,"",ROUND(N42*M42,2))</f>
        <v>35280</v>
      </c>
      <c r="P42" s="1"/>
      <c r="Q42" s="6"/>
      <c r="Z42">
        <f>IF(ISERROR(IF(AND(ISNUMBER(K42),ISNUMBER(L42),ISNUMBER(M42)),1,0)),0,IF(AND(ISNUMBER(K42),ISNUMBER(L42),ISNUMBER(M42)),1,0))</f>
        <v>1</v>
      </c>
    </row>
    <row r="43" spans="3:26" ht="15" customHeight="1" x14ac:dyDescent="0.2">
      <c r="E43" s="5"/>
      <c r="F43" s="16"/>
      <c r="G43" s="1"/>
      <c r="H43" s="1"/>
      <c r="I43" s="55" t="s">
        <v>24</v>
      </c>
      <c r="J43" s="56"/>
      <c r="K43" s="57">
        <v>6400</v>
      </c>
      <c r="L43" s="58">
        <v>0.25</v>
      </c>
      <c r="M43" s="59">
        <v>28</v>
      </c>
      <c r="N43" s="74">
        <f>IF($Z43=0,"",ROUND(K43*L43,2))</f>
        <v>1600</v>
      </c>
      <c r="O43" s="75">
        <f>IF($Z43=0,"",ROUND(N43*M43,2))</f>
        <v>44800</v>
      </c>
      <c r="P43" s="1"/>
      <c r="Q43" s="6"/>
      <c r="Z43">
        <f>IF(ISERROR(IF(AND(ISNUMBER(K43),ISNUMBER(L43),ISNUMBER(M43)),1,0)),0,IF(AND(ISNUMBER(K43),ISNUMBER(L43),ISNUMBER(M43)),1,0))</f>
        <v>1</v>
      </c>
    </row>
    <row r="44" spans="3:26" ht="15" customHeight="1" thickBot="1" x14ac:dyDescent="0.25">
      <c r="E44" s="5"/>
      <c r="F44" s="16"/>
      <c r="G44" s="1"/>
      <c r="H44" s="1"/>
      <c r="I44" s="60" t="s">
        <v>12</v>
      </c>
      <c r="J44" s="61"/>
      <c r="K44" s="66"/>
      <c r="L44" s="67"/>
      <c r="M44" s="68"/>
      <c r="N44" s="76" t="str">
        <f>IF($Z44=0,"",ROUND(K44*L44,2))</f>
        <v/>
      </c>
      <c r="O44" s="77" t="str">
        <f>IF($Z44=0,"",ROUND(N44*M44,2))</f>
        <v/>
      </c>
      <c r="P44" s="1"/>
      <c r="Q44" s="6"/>
      <c r="Z44">
        <f>IF(ISERROR(IF(AND(ISNUMBER(K44),ISNUMBER(L44),ISNUMBER(M44)),1,0)),0,IF(AND(ISNUMBER(K44),ISNUMBER(L44),ISNUMBER(M44)),1,0))</f>
        <v>0</v>
      </c>
    </row>
    <row r="45" spans="3:26" ht="15" customHeight="1" thickBot="1" x14ac:dyDescent="0.25">
      <c r="E45" s="5"/>
      <c r="F45" s="16"/>
      <c r="G45" s="1"/>
      <c r="H45" s="1"/>
      <c r="I45" s="40" t="s">
        <v>60</v>
      </c>
      <c r="J45" s="41"/>
      <c r="K45" s="42"/>
      <c r="L45" s="41"/>
      <c r="M45" s="43"/>
      <c r="N45" s="78">
        <f>IF(ISERROR(IF(SUM(N42:N44)&gt;0,SUM(N42:N44),"")),"",IF(SUM(N42:N44)&gt;0,SUM(N42:N44),""))</f>
        <v>2860</v>
      </c>
      <c r="O45" s="79">
        <f>IF(ISERROR(IF(SUM(O42:O44)&gt;0,SUM(O42:O44),"")),"",IF(SUM(O42:O44)&gt;0,SUM(O42:O44),""))</f>
        <v>80080</v>
      </c>
      <c r="P45" s="1"/>
      <c r="Q45" s="6"/>
    </row>
    <row r="46" spans="3:26" ht="15" customHeight="1" thickBot="1" x14ac:dyDescent="0.25">
      <c r="E46" s="5"/>
      <c r="F46" s="16"/>
      <c r="G46" s="1"/>
      <c r="H46" s="1"/>
      <c r="I46" s="1"/>
      <c r="J46" s="1"/>
      <c r="K46" s="25"/>
      <c r="L46" s="1"/>
      <c r="M46" s="1"/>
      <c r="N46" s="1"/>
      <c r="O46" s="28"/>
      <c r="P46" s="1"/>
      <c r="Q46" s="6"/>
    </row>
    <row r="47" spans="3:26" ht="15" customHeight="1" thickBot="1" x14ac:dyDescent="0.25">
      <c r="E47" s="5"/>
      <c r="F47" s="16"/>
      <c r="G47" s="1"/>
      <c r="H47" s="1"/>
      <c r="I47" s="99" t="s">
        <v>25</v>
      </c>
      <c r="J47" s="100"/>
      <c r="K47" s="24"/>
      <c r="L47" s="38"/>
      <c r="M47" s="38"/>
      <c r="N47" s="38"/>
      <c r="O47" s="48"/>
      <c r="P47" s="1"/>
      <c r="Q47" s="6"/>
      <c r="Z47">
        <f t="shared" ref="Z47:Z53" si="6">IF(ISERROR(IF(AND(ISNUMBER(K47),ISNUMBER(L47),ISNUMBER(M47)),1,0)),0,IF(AND(ISNUMBER(K47),ISNUMBER(L47),ISNUMBER(M47)),1,0))</f>
        <v>0</v>
      </c>
    </row>
    <row r="48" spans="3:26" ht="15" customHeight="1" x14ac:dyDescent="0.2">
      <c r="E48" s="5"/>
      <c r="F48" s="16"/>
      <c r="G48" s="1"/>
      <c r="H48" s="1"/>
      <c r="I48" s="50" t="s">
        <v>26</v>
      </c>
      <c r="J48" s="51"/>
      <c r="K48" s="52">
        <v>1400</v>
      </c>
      <c r="L48" s="53">
        <v>0.3</v>
      </c>
      <c r="M48" s="54">
        <v>35</v>
      </c>
      <c r="N48" s="72">
        <f t="shared" ref="N48:N53" si="7">IF($Z48=0,"",ROUND(K48*L48,2))</f>
        <v>420</v>
      </c>
      <c r="O48" s="73">
        <f t="shared" ref="O48:O53" si="8">IF($Z48=0,"",ROUND(N48*M48,2))</f>
        <v>14700</v>
      </c>
      <c r="P48" s="1"/>
      <c r="Q48" s="6"/>
      <c r="Z48">
        <f t="shared" si="6"/>
        <v>1</v>
      </c>
    </row>
    <row r="49" spans="5:26" ht="15" customHeight="1" x14ac:dyDescent="0.2">
      <c r="E49" s="5"/>
      <c r="F49" s="16"/>
      <c r="G49" s="1"/>
      <c r="H49" s="1"/>
      <c r="I49" s="55" t="s">
        <v>27</v>
      </c>
      <c r="J49" s="56"/>
      <c r="K49" s="57">
        <v>1800</v>
      </c>
      <c r="L49" s="58">
        <v>0.5</v>
      </c>
      <c r="M49" s="59">
        <v>35</v>
      </c>
      <c r="N49" s="74">
        <f t="shared" si="7"/>
        <v>900</v>
      </c>
      <c r="O49" s="75">
        <f t="shared" si="8"/>
        <v>31500</v>
      </c>
      <c r="P49" s="1"/>
      <c r="Q49" s="6"/>
      <c r="Z49">
        <f t="shared" si="6"/>
        <v>1</v>
      </c>
    </row>
    <row r="50" spans="5:26" ht="15" customHeight="1" x14ac:dyDescent="0.2">
      <c r="E50" s="5"/>
      <c r="F50" s="16"/>
      <c r="G50" s="1"/>
      <c r="H50" s="1"/>
      <c r="I50" s="55" t="s">
        <v>28</v>
      </c>
      <c r="J50" s="56"/>
      <c r="K50" s="57">
        <v>1800</v>
      </c>
      <c r="L50" s="58">
        <v>0.25</v>
      </c>
      <c r="M50" s="59">
        <v>35</v>
      </c>
      <c r="N50" s="74">
        <f t="shared" si="7"/>
        <v>450</v>
      </c>
      <c r="O50" s="75">
        <f t="shared" si="8"/>
        <v>15750</v>
      </c>
      <c r="P50" s="1"/>
      <c r="Q50" s="6"/>
      <c r="Z50">
        <f t="shared" si="6"/>
        <v>1</v>
      </c>
    </row>
    <row r="51" spans="5:26" ht="15" customHeight="1" x14ac:dyDescent="0.2">
      <c r="E51" s="5"/>
      <c r="F51" s="16"/>
      <c r="G51" s="1"/>
      <c r="H51" s="1"/>
      <c r="I51" s="55" t="s">
        <v>35</v>
      </c>
      <c r="J51" s="56"/>
      <c r="K51" s="57">
        <v>60</v>
      </c>
      <c r="L51" s="58">
        <v>0.5</v>
      </c>
      <c r="M51" s="59">
        <v>32</v>
      </c>
      <c r="N51" s="74">
        <f t="shared" si="7"/>
        <v>30</v>
      </c>
      <c r="O51" s="75">
        <f t="shared" si="8"/>
        <v>960</v>
      </c>
      <c r="P51" s="1"/>
      <c r="Q51" s="6"/>
      <c r="Z51">
        <f t="shared" si="6"/>
        <v>1</v>
      </c>
    </row>
    <row r="52" spans="5:26" ht="15" customHeight="1" x14ac:dyDescent="0.2">
      <c r="E52" s="5"/>
      <c r="F52" s="16"/>
      <c r="G52" s="1"/>
      <c r="H52" s="1"/>
      <c r="I52" s="55" t="s">
        <v>11</v>
      </c>
      <c r="J52" s="56"/>
      <c r="K52" s="57">
        <v>30</v>
      </c>
      <c r="L52" s="58">
        <v>0.75</v>
      </c>
      <c r="M52" s="59">
        <v>35</v>
      </c>
      <c r="N52" s="74">
        <f t="shared" si="7"/>
        <v>22.5</v>
      </c>
      <c r="O52" s="75">
        <f t="shared" si="8"/>
        <v>787.5</v>
      </c>
      <c r="P52" s="1"/>
      <c r="Q52" s="6"/>
      <c r="Z52">
        <f t="shared" si="6"/>
        <v>1</v>
      </c>
    </row>
    <row r="53" spans="5:26" ht="15" customHeight="1" thickBot="1" x14ac:dyDescent="0.25">
      <c r="E53" s="5"/>
      <c r="F53" s="16"/>
      <c r="G53" s="1"/>
      <c r="H53" s="1"/>
      <c r="I53" s="60" t="s">
        <v>12</v>
      </c>
      <c r="J53" s="61"/>
      <c r="K53" s="66"/>
      <c r="L53" s="67"/>
      <c r="M53" s="68"/>
      <c r="N53" s="76" t="str">
        <f t="shared" si="7"/>
        <v/>
      </c>
      <c r="O53" s="77" t="str">
        <f t="shared" si="8"/>
        <v/>
      </c>
      <c r="P53" s="1"/>
      <c r="Q53" s="6"/>
      <c r="Z53">
        <f t="shared" si="6"/>
        <v>0</v>
      </c>
    </row>
    <row r="54" spans="5:26" ht="15" customHeight="1" thickBot="1" x14ac:dyDescent="0.25">
      <c r="E54" s="5"/>
      <c r="F54" s="16"/>
      <c r="G54" s="1"/>
      <c r="H54" s="1"/>
      <c r="I54" s="40" t="s">
        <v>29</v>
      </c>
      <c r="J54" s="41"/>
      <c r="K54" s="41"/>
      <c r="L54" s="41"/>
      <c r="M54" s="43"/>
      <c r="N54" s="78">
        <f>IF(ISERROR(IF(SUM(N48:N53)&gt;0,SUM(N48:N53),"")),"",IF(SUM(N48:N53)&gt;0,SUM(N48:N53),""))</f>
        <v>1822.5</v>
      </c>
      <c r="O54" s="79">
        <f>IF(ISERROR(IF(SUM(O48:O53)&gt;0,SUM(O48:O53),"")),"",IF(SUM(O48:O53)&gt;0,SUM(O48:O53),""))</f>
        <v>63697.5</v>
      </c>
      <c r="P54" s="1"/>
      <c r="Q54" s="6"/>
    </row>
    <row r="55" spans="5:26" ht="15" customHeight="1" thickBot="1" x14ac:dyDescent="0.25">
      <c r="E55" s="5"/>
      <c r="F55" s="16"/>
      <c r="G55" s="1"/>
      <c r="H55" s="1"/>
      <c r="I55" s="1"/>
      <c r="J55" s="1"/>
      <c r="K55" s="1"/>
      <c r="L55" s="1"/>
      <c r="M55" s="1"/>
      <c r="N55" s="1"/>
      <c r="O55" s="28"/>
      <c r="P55" s="1"/>
      <c r="Q55" s="6"/>
    </row>
    <row r="56" spans="5:26" ht="15" customHeight="1" thickBot="1" x14ac:dyDescent="0.25">
      <c r="E56" s="5"/>
      <c r="F56" s="16"/>
      <c r="G56" s="1"/>
      <c r="H56" s="1"/>
      <c r="I56" s="1"/>
      <c r="J56" s="1"/>
      <c r="K56" s="1"/>
      <c r="L56" s="45" t="s">
        <v>38</v>
      </c>
      <c r="M56" s="47" t="s">
        <v>54</v>
      </c>
      <c r="N56" s="45" t="s">
        <v>39</v>
      </c>
      <c r="O56" s="46" t="s">
        <v>40</v>
      </c>
      <c r="P56" s="1"/>
      <c r="Q56" s="6"/>
    </row>
    <row r="57" spans="5:26" ht="15" customHeight="1" thickBot="1" x14ac:dyDescent="0.25">
      <c r="E57" s="5"/>
      <c r="F57" s="16"/>
      <c r="G57" s="1"/>
      <c r="H57" s="10"/>
      <c r="I57" s="91" t="s">
        <v>37</v>
      </c>
      <c r="J57" s="44"/>
      <c r="K57" s="38"/>
      <c r="L57" s="69">
        <v>750</v>
      </c>
      <c r="M57" s="70">
        <v>30</v>
      </c>
      <c r="N57" s="80">
        <f>IF(L57="","",L57)</f>
        <v>750</v>
      </c>
      <c r="O57" s="79">
        <f>IF($Z57=0,"",ROUND(N57*M57,2))</f>
        <v>22500</v>
      </c>
      <c r="P57" s="1"/>
      <c r="Q57" s="6"/>
      <c r="Z57">
        <f>IF(ISERROR(IF(AND(ISNUMBER(L57),ISNUMBER(M57)),1,0)),0,IF(AND(ISNUMBER(L57),ISNUMBER(M57)),1,0))</f>
        <v>1</v>
      </c>
    </row>
    <row r="58" spans="5:26" ht="15" hidden="1" customHeight="1" x14ac:dyDescent="0.2">
      <c r="E58" s="5"/>
      <c r="F58" s="16"/>
      <c r="G58" s="1"/>
      <c r="H58" s="10"/>
      <c r="I58" s="10"/>
      <c r="J58" s="10"/>
      <c r="K58" s="1"/>
      <c r="L58" s="1"/>
      <c r="M58" s="1"/>
      <c r="N58" s="1"/>
      <c r="O58" s="1"/>
      <c r="P58" s="1"/>
      <c r="Q58" s="6"/>
    </row>
    <row r="59" spans="5:26" ht="15" customHeight="1" x14ac:dyDescent="0.2">
      <c r="E59" s="5"/>
      <c r="F59" s="16"/>
      <c r="G59" s="1"/>
      <c r="H59" s="10"/>
      <c r="I59" s="10"/>
      <c r="J59" s="10"/>
      <c r="K59" s="1"/>
      <c r="L59" s="1"/>
      <c r="M59" s="1"/>
      <c r="N59" s="1"/>
      <c r="O59" s="1"/>
      <c r="P59" s="1"/>
      <c r="Q59" s="6"/>
    </row>
    <row r="60" spans="5:26" ht="15" customHeight="1" x14ac:dyDescent="0.2">
      <c r="E60" s="5"/>
      <c r="F60" s="16"/>
      <c r="G60" s="1"/>
      <c r="H60" s="98" t="s">
        <v>36</v>
      </c>
      <c r="I60" s="98"/>
      <c r="J60" s="98"/>
      <c r="K60" s="98"/>
      <c r="L60" s="98"/>
      <c r="M60" s="98"/>
      <c r="N60" s="98"/>
      <c r="O60" s="98"/>
      <c r="P60" s="98"/>
      <c r="Q60" s="6"/>
    </row>
    <row r="61" spans="5:26" ht="15" customHeight="1" thickBot="1" x14ac:dyDescent="0.25">
      <c r="E61" s="5"/>
      <c r="F61" s="16"/>
      <c r="G61" s="1"/>
      <c r="H61" s="1"/>
      <c r="I61" s="1"/>
      <c r="J61" s="1"/>
      <c r="K61" s="1"/>
      <c r="L61" s="1"/>
      <c r="M61" s="1"/>
      <c r="N61" s="1"/>
      <c r="O61" s="1"/>
      <c r="P61" s="1"/>
      <c r="Q61" s="6"/>
    </row>
    <row r="62" spans="5:26" ht="15" customHeight="1" x14ac:dyDescent="0.2">
      <c r="E62" s="5"/>
      <c r="F62" s="16"/>
      <c r="G62" s="1"/>
      <c r="H62" s="1"/>
      <c r="I62" s="10" t="s">
        <v>42</v>
      </c>
      <c r="J62" s="10"/>
      <c r="K62" s="72">
        <f>IF(ISERROR(N27),"",N27)</f>
        <v>1327.5</v>
      </c>
      <c r="L62" s="73">
        <f>IF(ISERROR(O27),"",O27)</f>
        <v>44692.5</v>
      </c>
      <c r="M62" s="1"/>
      <c r="N62" s="27" t="s">
        <v>41</v>
      </c>
      <c r="O62" s="83">
        <f>+IF(O10="","",O10)</f>
        <v>7750</v>
      </c>
      <c r="P62" s="1"/>
      <c r="Q62" s="6"/>
    </row>
    <row r="63" spans="5:26" ht="15" customHeight="1" thickBot="1" x14ac:dyDescent="0.25">
      <c r="E63" s="5"/>
      <c r="F63" s="16"/>
      <c r="G63" s="1"/>
      <c r="H63" s="1"/>
      <c r="I63" s="10" t="s">
        <v>43</v>
      </c>
      <c r="J63" s="10"/>
      <c r="K63" s="74">
        <f>IF(ISERROR(N39),"",N39)</f>
        <v>2248.5</v>
      </c>
      <c r="L63" s="75">
        <f>IF(ISERROR(O39),"",O39)</f>
        <v>68311</v>
      </c>
      <c r="M63" s="1"/>
      <c r="N63" s="27" t="s">
        <v>61</v>
      </c>
      <c r="O63" s="84">
        <f>IF(ISERROR(K67),"",K67)</f>
        <v>7647</v>
      </c>
      <c r="P63" s="1"/>
      <c r="Q63" s="6"/>
    </row>
    <row r="64" spans="5:26" ht="15" customHeight="1" thickBot="1" x14ac:dyDescent="0.25">
      <c r="E64" s="5"/>
      <c r="F64" s="16"/>
      <c r="G64" s="1"/>
      <c r="H64" s="1"/>
      <c r="I64" s="10" t="s">
        <v>44</v>
      </c>
      <c r="J64" s="10"/>
      <c r="K64" s="74">
        <f>IF(ISERROR(N45),"",N39)</f>
        <v>2248.5</v>
      </c>
      <c r="L64" s="75">
        <f>IF(ISERROR(O45),"",O45)</f>
        <v>80080</v>
      </c>
      <c r="M64" s="1"/>
      <c r="N64" s="30" t="str">
        <f>+IF(O64&gt;1,"Stundeneinsparung von:",IF(O64=0,"Keine Abweichung","Mehr-Stunden von"))</f>
        <v>Stundeneinsparung von:</v>
      </c>
      <c r="O64" s="85">
        <f>IF(ISERROR((O62-O63)),"",(O62-O63))</f>
        <v>103</v>
      </c>
      <c r="P64" s="1"/>
      <c r="Q64" s="6"/>
    </row>
    <row r="65" spans="5:17" ht="15" customHeight="1" x14ac:dyDescent="0.2">
      <c r="E65" s="5"/>
      <c r="F65" s="16"/>
      <c r="G65" s="1"/>
      <c r="H65" s="1"/>
      <c r="I65" s="10" t="s">
        <v>45</v>
      </c>
      <c r="J65" s="10"/>
      <c r="K65" s="74">
        <f>IF(ISERROR(N54),"",N54)</f>
        <v>1822.5</v>
      </c>
      <c r="L65" s="75">
        <f>IF(ISERROR(O54),"",O54)</f>
        <v>63697.5</v>
      </c>
      <c r="M65" s="1"/>
      <c r="N65" s="27" t="s">
        <v>63</v>
      </c>
      <c r="O65" s="86">
        <f>+IF(O11="","",O11)</f>
        <v>250000</v>
      </c>
      <c r="P65" s="1"/>
      <c r="Q65" s="6"/>
    </row>
    <row r="66" spans="5:17" ht="15" customHeight="1" thickBot="1" x14ac:dyDescent="0.25">
      <c r="E66" s="5"/>
      <c r="F66" s="16"/>
      <c r="G66" s="1"/>
      <c r="H66" s="1"/>
      <c r="I66" s="10" t="s">
        <v>46</v>
      </c>
      <c r="J66" s="10"/>
      <c r="K66" s="76">
        <f>IF(ISERROR(N57),"",N57)</f>
        <v>750</v>
      </c>
      <c r="L66" s="77">
        <f>IF(ISERROR(O57),"",O57)</f>
        <v>22500</v>
      </c>
      <c r="M66" s="1"/>
      <c r="N66" s="27" t="s">
        <v>62</v>
      </c>
      <c r="O66" s="87">
        <f>IF(ISERROR(L67),"",L67)</f>
        <v>256781</v>
      </c>
      <c r="P66" s="1"/>
      <c r="Q66" s="6"/>
    </row>
    <row r="67" spans="5:17" ht="15" customHeight="1" thickBot="1" x14ac:dyDescent="0.25">
      <c r="E67" s="5"/>
      <c r="F67" s="16"/>
      <c r="G67" s="1"/>
      <c r="H67" s="1"/>
      <c r="I67" s="29" t="s">
        <v>47</v>
      </c>
      <c r="J67" s="29"/>
      <c r="K67" s="78">
        <f>IF(ISERROR(IF(+SUM(K62:K65)&gt;0,+SUM(K62:K65),"")),"",IF(+SUM(K62:K65)&gt;0,+SUM(K62:K65),""))</f>
        <v>7647</v>
      </c>
      <c r="L67" s="79">
        <f>IF(ISERROR(IF(+SUM(L62:L65)&gt;0,+SUM(L62:L65),"")),"",IF(+SUM(L62:L65)&gt;0,+SUM(L62:L65),""))</f>
        <v>256781</v>
      </c>
      <c r="M67" s="1"/>
      <c r="N67" s="30" t="str">
        <f>+IF(O67&lt;1,"Kosteneinsarum von:",IF(O67=0,"Keine Abweichung","Mehrkosten von:"))</f>
        <v>Mehrkosten von:</v>
      </c>
      <c r="O67" s="88">
        <f>IF(ISERROR(-(O65-O66)),"",-(O65-O66))</f>
        <v>6781</v>
      </c>
      <c r="P67" s="1"/>
      <c r="Q67" s="6"/>
    </row>
    <row r="68" spans="5:17" ht="15" customHeight="1" thickBot="1" x14ac:dyDescent="0.25">
      <c r="E68" s="5"/>
      <c r="F68" s="16"/>
      <c r="G68" s="1"/>
      <c r="H68" s="1"/>
      <c r="I68" s="10"/>
      <c r="J68" s="10"/>
      <c r="K68" s="1"/>
      <c r="L68" s="1"/>
      <c r="M68" s="1"/>
      <c r="N68" s="1"/>
      <c r="O68" s="1"/>
      <c r="P68" s="1"/>
      <c r="Q68" s="6"/>
    </row>
    <row r="69" spans="5:17" ht="15" customHeight="1" x14ac:dyDescent="0.2">
      <c r="E69" s="5"/>
      <c r="F69" s="16"/>
      <c r="G69" s="1"/>
      <c r="H69" s="1"/>
      <c r="I69" s="31" t="s">
        <v>55</v>
      </c>
      <c r="J69" s="1"/>
      <c r="K69" s="81">
        <f>IF(ISERROR(ROUND(L67/J10,4)),"",ROUND(L67/J10,4))</f>
        <v>4.0899999999999999E-2</v>
      </c>
      <c r="L69" s="1"/>
      <c r="M69" s="1"/>
      <c r="N69" s="30" t="s">
        <v>48</v>
      </c>
      <c r="O69" s="89">
        <f>IF(ISERROR(IF(SUM(K48:K54,K42:K44,K30:K38,K19:K26)=0,"",SUM(K48:K54,K42:K44,K30:K38,K19:K26))),"",IF(SUM(K48:K54,K42:K44,K30:K38,K19:K26)=0,"",SUM(K48:K54,K42:K44,K30:K38,K19:K26)))</f>
        <v>26530</v>
      </c>
      <c r="P69" s="1"/>
      <c r="Q69" s="6"/>
    </row>
    <row r="70" spans="5:17" ht="15" customHeight="1" thickBot="1" x14ac:dyDescent="0.25">
      <c r="E70" s="5"/>
      <c r="F70" s="16"/>
      <c r="G70" s="1"/>
      <c r="H70" s="1"/>
      <c r="I70" s="32" t="s">
        <v>56</v>
      </c>
      <c r="J70" s="1"/>
      <c r="K70" s="82">
        <f>IF(ISERROR(ROUND(L67/J11,4)),"",ROUND(L67/J11,4))</f>
        <v>4.0500000000000001E-2</v>
      </c>
      <c r="L70" s="1"/>
      <c r="M70" s="1"/>
      <c r="N70" s="30" t="s">
        <v>57</v>
      </c>
      <c r="O70" s="90">
        <f>IF(ISERROR(ROUND(L67/O69,2)),"",ROUND(L67/O69,2))</f>
        <v>9.68</v>
      </c>
      <c r="P70" s="1"/>
      <c r="Q70" s="6"/>
    </row>
    <row r="71" spans="5:17" ht="15" hidden="1" customHeight="1" x14ac:dyDescent="0.2">
      <c r="E71" s="5"/>
      <c r="F71" s="16"/>
      <c r="G71" s="1"/>
      <c r="H71" s="1"/>
      <c r="I71" s="1"/>
      <c r="J71" s="1"/>
      <c r="K71" s="1"/>
      <c r="L71" s="1"/>
      <c r="M71" s="1"/>
      <c r="N71" s="1"/>
      <c r="O71" s="1"/>
      <c r="P71" s="1"/>
      <c r="Q71" s="6"/>
    </row>
    <row r="72" spans="5:17" ht="15" hidden="1" customHeight="1" x14ac:dyDescent="0.2">
      <c r="E72" s="5"/>
      <c r="F72" s="16"/>
      <c r="G72" s="20"/>
      <c r="H72" s="1"/>
      <c r="I72" s="1"/>
      <c r="J72" s="1"/>
      <c r="K72" s="1"/>
      <c r="L72" s="1"/>
      <c r="M72" s="1"/>
      <c r="N72" s="1"/>
      <c r="O72" s="1"/>
      <c r="P72" s="1"/>
      <c r="Q72" s="6"/>
    </row>
    <row r="73" spans="5:17" ht="15" customHeight="1" thickBot="1" x14ac:dyDescent="0.25">
      <c r="E73" s="7"/>
      <c r="F73" s="2"/>
      <c r="G73" s="2"/>
      <c r="H73" s="11"/>
      <c r="I73" s="11"/>
      <c r="J73" s="11"/>
      <c r="K73" s="2"/>
      <c r="L73" s="2"/>
      <c r="M73" s="2"/>
      <c r="N73" s="2"/>
      <c r="O73" s="2"/>
      <c r="P73" s="2"/>
      <c r="Q73" s="8"/>
    </row>
    <row r="74" spans="5:17" ht="12.75" customHeight="1" x14ac:dyDescent="0.2"/>
    <row r="75" spans="5:17" ht="12.75" customHeight="1" x14ac:dyDescent="0.2"/>
    <row r="76" spans="5:17" ht="12.75" customHeight="1" x14ac:dyDescent="0.2"/>
    <row r="77" spans="5:17" ht="12.75" customHeight="1" x14ac:dyDescent="0.2"/>
    <row r="78" spans="5:17" ht="12.75" customHeight="1" x14ac:dyDescent="0.2"/>
    <row r="79" spans="5:17" ht="12.75" customHeight="1" x14ac:dyDescent="0.2"/>
    <row r="80" spans="5:17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</sheetData>
  <mergeCells count="10">
    <mergeCell ref="H60:P60"/>
    <mergeCell ref="I29:J29"/>
    <mergeCell ref="I41:J41"/>
    <mergeCell ref="J2:K2"/>
    <mergeCell ref="J3:K3"/>
    <mergeCell ref="E6:Q6"/>
    <mergeCell ref="I18:J18"/>
    <mergeCell ref="I47:J47"/>
    <mergeCell ref="H8:P8"/>
    <mergeCell ref="H14:P14"/>
  </mergeCells>
  <phoneticPr fontId="0" type="noConversion"/>
  <dataValidations count="4">
    <dataValidation type="whole" allowBlank="1" showInputMessage="1" showErrorMessage="1" errorTitle="Anzahl Prozesse" error="Hier bitte die Anzahl der Prozesse je Prozess-Art (maximal 999.999.999) als ganze Zahl eingeben." sqref="K19:K26 K48:K53 K42:K44 K30:K38">
      <formula1>0</formula1>
      <formula2>999999999</formula2>
    </dataValidation>
    <dataValidation type="decimal" allowBlank="1" showInputMessage="1" showErrorMessage="1" errorTitle="Prozessdauer" error="Hier bitte die durchschnittliche Prozessdauer in Stunden (maximal 9.999 Std.) eingeben." sqref="L19:L26 L48:L53 L42:L44 L30:L38">
      <formula1>0</formula1>
      <formula2>9999</formula2>
    </dataValidation>
    <dataValidation type="decimal" allowBlank="1" showInputMessage="1" showErrorMessage="1" errorTitle="Stundensatz" error="Hier bitte den durchschnittlichen Stundensatz in Euro (maximal 999  Euro) eingeben." sqref="M19:M26 M48:M53 M42:M44 M30:M38">
      <formula1>0</formula1>
      <formula2>999</formula2>
    </dataValidation>
    <dataValidation type="date" allowBlank="1" showInputMessage="1" showErrorMessage="1" errorTitle="Datum der Analyes" error="Hier bitte das Datum der Analyse eingeben." sqref="J4">
      <formula1>42005</formula1>
      <formula2>46022</formula2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scale="71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6deb45c3-ccf8-4d26-b437-2e9fcc28ffb3</BSO999929>
</file>

<file path=customXml/itemProps1.xml><?xml version="1.0" encoding="utf-8"?>
<ds:datastoreItem xmlns:ds="http://schemas.openxmlformats.org/officeDocument/2006/customXml" ds:itemID="{66B2F70F-A190-4BDE-9D2C-C76363BC2E01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Logistik-Kostenanalyse</vt:lpstr>
      <vt:lpstr>'Logistik-Kostenanalyse'!Druckbereich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2017-03-29T12:16:28Z</dcterms:created>
  <dcterms:modified xsi:type="dcterms:W3CDTF">2017-03-29T12:16:41Z</dcterms:modified>
</cp:coreProperties>
</file>