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480" yWindow="150" windowWidth="22110" windowHeight="9795"/>
  </bookViews>
  <sheets>
    <sheet name="Festanstellung oder Leiharbeit" sheetId="1" r:id="rId1"/>
  </sheets>
  <definedNames>
    <definedName name="_xlnm.Print_Area" localSheetId="0">'Festanstellung oder Leiharbeit'!$B$3:$T$51</definedName>
    <definedName name="HinweiseB3">#REF!</definedName>
    <definedName name="StartG10">#REF!</definedName>
    <definedName name="Startseite">#REF!</definedName>
    <definedName name="StartseiteG10">#REF!</definedName>
  </definedNames>
  <calcPr calcId="145621"/>
</workbook>
</file>

<file path=xl/calcChain.xml><?xml version="1.0" encoding="utf-8"?>
<calcChain xmlns="http://schemas.openxmlformats.org/spreadsheetml/2006/main">
  <c r="H26" i="1" l="1"/>
  <c r="H31" i="1"/>
  <c r="K39" i="1" s="1"/>
  <c r="H18" i="1"/>
  <c r="H12" i="1"/>
  <c r="C39" i="1" s="1"/>
  <c r="Z8" i="1"/>
  <c r="O12" i="1" s="1"/>
  <c r="Z9" i="1"/>
  <c r="Z7" i="1" l="1"/>
  <c r="Z10" i="1" s="1"/>
  <c r="M19" i="1" l="1"/>
  <c r="M22" i="1"/>
  <c r="O37" i="1"/>
  <c r="O16" i="1"/>
  <c r="Q16" i="1" s="1"/>
  <c r="Q22" i="1"/>
  <c r="M20" i="1"/>
  <c r="M17" i="1"/>
  <c r="O17" i="1"/>
  <c r="Q17" i="1" s="1"/>
  <c r="O19" i="1"/>
  <c r="M16" i="1"/>
  <c r="O20" i="1"/>
  <c r="Q20" i="1" s="1"/>
  <c r="Q19" i="1"/>
  <c r="O40" i="1"/>
  <c r="H37" i="1" l="1"/>
  <c r="Z39" i="1" s="1"/>
  <c r="AB39" i="1" s="1"/>
  <c r="AB37" i="1"/>
  <c r="Z37" i="1"/>
  <c r="AT47" i="1"/>
  <c r="O39" i="1"/>
  <c r="O41" i="1" s="1"/>
  <c r="Z36" i="1" l="1"/>
  <c r="Z38" i="1"/>
  <c r="AB38" i="1" s="1"/>
  <c r="AT46" i="1"/>
  <c r="H39" i="1"/>
  <c r="H41" i="1" s="1"/>
  <c r="H40" i="1"/>
  <c r="AB41" i="1" l="1"/>
  <c r="C43" i="1" s="1"/>
</calcChain>
</file>

<file path=xl/sharedStrings.xml><?xml version="1.0" encoding="utf-8"?>
<sst xmlns="http://schemas.openxmlformats.org/spreadsheetml/2006/main" count="77" uniqueCount="55">
  <si>
    <t>Arbeitstage pro Jahr</t>
  </si>
  <si>
    <t>Erforderliche Einsatztage</t>
  </si>
  <si>
    <t>Einarbeitungszeit</t>
  </si>
  <si>
    <t>Sonstiges 1</t>
  </si>
  <si>
    <t>Sonstiges 2</t>
  </si>
  <si>
    <t>Sonstiges 3</t>
  </si>
  <si>
    <t>=</t>
  </si>
  <si>
    <t>Veränderung</t>
  </si>
  <si>
    <t>Sonstige Kosten</t>
  </si>
  <si>
    <t>AG-Anteil Rentenv.</t>
  </si>
  <si>
    <t>AG-Anteil Arbeitsl.-Vers.</t>
  </si>
  <si>
    <t>Gesamtkosten</t>
  </si>
  <si>
    <t>Gesamtkosten pro Monat</t>
  </si>
  <si>
    <t>Gesamtkosten pro Tag</t>
  </si>
  <si>
    <t>Reisekosten</t>
  </si>
  <si>
    <t>Übernachtungskosten</t>
  </si>
  <si>
    <t>Sonstige Kosten 1</t>
  </si>
  <si>
    <t>Sonstige Kosten 2</t>
  </si>
  <si>
    <t>Sonstige Kosten 3</t>
  </si>
  <si>
    <t>Sonstige Kosten 4</t>
  </si>
  <si>
    <t>Allgemeine Angaben</t>
  </si>
  <si>
    <t>AG-Anteil Krankenvers.</t>
  </si>
  <si>
    <t>AG-Anteil Pflegevers.</t>
  </si>
  <si>
    <t>Daten zur Ermittlung der Kosten für eigene Mitarbeiter</t>
  </si>
  <si>
    <t>Stunden pro Tag</t>
  </si>
  <si>
    <t>Gesamtkosten berechnen und Kostenvergleich</t>
  </si>
  <si>
    <t>BBG</t>
  </si>
  <si>
    <t xml:space="preserve">  </t>
  </si>
  <si>
    <t>Gesamtkosten eigene Arbeitnehmer</t>
  </si>
  <si>
    <t>Gesamtkosten Leiharbeiter</t>
  </si>
  <si>
    <t>Vergleich Festanstellung oder Leiharbeit</t>
  </si>
  <si>
    <t>Daten zur Ermittlung der Kosten der Fremdmitarbeiter</t>
  </si>
  <si>
    <t>Arbeitstage eingegeben</t>
  </si>
  <si>
    <t>AG-Anteile/BBG eingegeben</t>
  </si>
  <si>
    <t>BG/InsUml. Eingegeben</t>
  </si>
  <si>
    <t>Alles eingegeben</t>
  </si>
  <si>
    <t>Günstigste Alternative</t>
  </si>
  <si>
    <t>Identische Kosten</t>
  </si>
  <si>
    <t>Ersparnis eigene Arbeitnehmer</t>
  </si>
  <si>
    <t>Ersparnis Leiharbeitnehmer</t>
  </si>
  <si>
    <t>–</t>
  </si>
  <si>
    <t>bezahlte Feiertage des Jahrs</t>
  </si>
  <si>
    <t>bezahlte Urlaubstage des Jahrs</t>
  </si>
  <si>
    <t>bezahlte Krankheitstage des Jahrs</t>
  </si>
  <si>
    <t>sonstige bezahlte Tage</t>
  </si>
  <si>
    <t>bezahlte Tage</t>
  </si>
  <si>
    <t>BG/Insolvenzgeldumlage</t>
  </si>
  <si>
    <t>Brutto-Verdienst (z.B. des Vorjahrs)</t>
  </si>
  <si>
    <r>
      <rPr>
        <sz val="10"/>
        <rFont val="Calibri"/>
        <family val="2"/>
      </rPr>
      <t>±</t>
    </r>
  </si>
  <si>
    <t>sonstige Kosten 1</t>
  </si>
  <si>
    <t>sonstige Kosten 2</t>
  </si>
  <si>
    <t>effektiv erforderliche Einsatztage</t>
  </si>
  <si>
    <t>Stundensatz in EUR</t>
  </si>
  <si>
    <t>bereinigter Brutto-Lohn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</si>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</sst>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\ &quot;Tage&quot;"/>
    <numFmt numFmtId="166" formatCode="#,##0\ &quot;€&quot;"/>
    <numFmt numFmtId="167" formatCode="#,##0\ &quot;Tage&quot;"/>
    <numFmt numFmtId="168" formatCode="0.00\ &quot;€&quot;"/>
  </numFmts>
  <fonts count="29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3" borderId="9" applyNumberFormat="0" applyAlignment="0" applyProtection="0"/>
    <xf numFmtId="0" fontId="17" fillId="23" borderId="9" applyNumberFormat="0" applyAlignment="0" applyProtection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23" fillId="0" borderId="0" xfId="0" applyFont="1" applyBorder="1" applyProtection="1">
      <protection hidden="1"/>
    </xf>
    <xf numFmtId="0" fontId="0" fillId="0" borderId="12" xfId="0" quotePrefix="1" applyBorder="1" applyProtection="1">
      <protection hidden="1"/>
    </xf>
    <xf numFmtId="0" fontId="0" fillId="0" borderId="12" xfId="0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3" fillId="0" borderId="12" xfId="0" quotePrefix="1" applyFont="1" applyBorder="1" applyProtection="1">
      <protection hidden="1"/>
    </xf>
    <xf numFmtId="0" fontId="23" fillId="0" borderId="12" xfId="0" applyFont="1" applyBorder="1" applyProtection="1">
      <protection hidden="1"/>
    </xf>
    <xf numFmtId="0" fontId="23" fillId="0" borderId="0" xfId="0" quotePrefix="1" applyFont="1" applyBorder="1" applyProtection="1">
      <protection hidden="1"/>
    </xf>
    <xf numFmtId="3" fontId="23" fillId="0" borderId="0" xfId="0" applyNumberFormat="1" applyFon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24" borderId="0" xfId="0" applyNumberFormat="1" applyFill="1" applyBorder="1" applyProtection="1">
      <protection hidden="1"/>
    </xf>
    <xf numFmtId="164" fontId="0" fillId="25" borderId="0" xfId="0" applyNumberFormat="1" applyFill="1" applyBorder="1" applyProtection="1">
      <protection hidden="1"/>
    </xf>
    <xf numFmtId="0" fontId="17" fillId="26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3" fillId="0" borderId="12" xfId="0" applyFont="1" applyFill="1" applyBorder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166" fontId="0" fillId="24" borderId="0" xfId="0" applyNumberFormat="1" applyFill="1" applyBorder="1" applyProtection="1">
      <protection hidden="1"/>
    </xf>
    <xf numFmtId="165" fontId="0" fillId="24" borderId="0" xfId="0" applyNumberFormat="1" applyFill="1" applyBorder="1" applyProtection="1">
      <protection locked="0" hidden="1"/>
    </xf>
    <xf numFmtId="165" fontId="0" fillId="25" borderId="12" xfId="0" applyNumberFormat="1" applyFill="1" applyBorder="1" applyProtection="1">
      <protection hidden="1"/>
    </xf>
    <xf numFmtId="166" fontId="0" fillId="24" borderId="0" xfId="0" applyNumberFormat="1" applyFill="1" applyBorder="1" applyProtection="1">
      <protection locked="0"/>
    </xf>
    <xf numFmtId="166" fontId="23" fillId="25" borderId="12" xfId="0" applyNumberFormat="1" applyFont="1" applyFill="1" applyBorder="1" applyProtection="1">
      <protection hidden="1"/>
    </xf>
    <xf numFmtId="166" fontId="0" fillId="25" borderId="0" xfId="0" applyNumberFormat="1" applyFill="1" applyProtection="1">
      <protection hidden="1"/>
    </xf>
    <xf numFmtId="166" fontId="0" fillId="25" borderId="0" xfId="0" applyNumberFormat="1" applyFill="1" applyBorder="1" applyProtection="1">
      <protection hidden="1"/>
    </xf>
    <xf numFmtId="167" fontId="0" fillId="24" borderId="0" xfId="0" applyNumberFormat="1" applyFill="1" applyBorder="1" applyProtection="1">
      <protection locked="0"/>
    </xf>
    <xf numFmtId="167" fontId="0" fillId="25" borderId="12" xfId="0" applyNumberFormat="1" applyFill="1" applyBorder="1" applyProtection="1">
      <protection hidden="1"/>
    </xf>
    <xf numFmtId="168" fontId="23" fillId="24" borderId="12" xfId="0" applyNumberFormat="1" applyFont="1" applyFill="1" applyBorder="1" applyProtection="1">
      <protection locked="0"/>
    </xf>
    <xf numFmtId="166" fontId="23" fillId="25" borderId="0" xfId="0" applyNumberFormat="1" applyFont="1" applyFill="1" applyBorder="1" applyProtection="1">
      <protection hidden="1"/>
    </xf>
    <xf numFmtId="0" fontId="27" fillId="0" borderId="0" xfId="0" quotePrefix="1" applyFont="1" applyBorder="1" applyProtection="1">
      <protection hidden="1"/>
    </xf>
    <xf numFmtId="0" fontId="27" fillId="0" borderId="0" xfId="0" applyFont="1" applyBorder="1" applyProtection="1">
      <protection hidden="1"/>
    </xf>
    <xf numFmtId="0" fontId="27" fillId="0" borderId="12" xfId="0" applyFont="1" applyBorder="1" applyProtection="1">
      <protection hidden="1"/>
    </xf>
    <xf numFmtId="0" fontId="27" fillId="0" borderId="0" xfId="0" quotePrefix="1" applyFont="1" applyBorder="1" applyAlignment="1" applyProtection="1">
      <alignment horizontal="center"/>
      <protection hidden="1"/>
    </xf>
    <xf numFmtId="0" fontId="27" fillId="0" borderId="0" xfId="0" applyFont="1" applyBorder="1" applyProtection="1">
      <protection locked="0"/>
    </xf>
    <xf numFmtId="0" fontId="20" fillId="26" borderId="16" xfId="0" applyNumberFormat="1" applyFont="1" applyFill="1" applyBorder="1" applyAlignment="1" applyProtection="1">
      <alignment horizontal="center" vertical="center"/>
      <protection hidden="1"/>
    </xf>
    <xf numFmtId="0" fontId="20" fillId="26" borderId="17" xfId="0" applyNumberFormat="1" applyFont="1" applyFill="1" applyBorder="1" applyAlignment="1" applyProtection="1">
      <alignment horizontal="center" vertical="center"/>
      <protection hidden="1"/>
    </xf>
    <xf numFmtId="0" fontId="20" fillId="26" borderId="18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left" vertical="top" wrapText="1"/>
      <protection hidden="1"/>
    </xf>
  </cellXfs>
  <cellStyles count="65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" xfId="19" builtinId="29" customBuiltin="1"/>
    <cellStyle name="Akzent1 2" xfId="20"/>
    <cellStyle name="Akzent2" xfId="21" builtinId="33" customBuiltin="1"/>
    <cellStyle name="Akzent2 2" xfId="22"/>
    <cellStyle name="Akzent3" xfId="23" builtinId="37" customBuiltin="1"/>
    <cellStyle name="Akzent3 2" xfId="24"/>
    <cellStyle name="Akzent4" xfId="25" builtinId="41" customBuiltin="1"/>
    <cellStyle name="Akzent4 2" xfId="26"/>
    <cellStyle name="Akzent5" xfId="27" builtinId="45" customBuiltin="1"/>
    <cellStyle name="Akzent5 2" xfId="28"/>
    <cellStyle name="Akzent6" xfId="29" builtinId="49" customBuiltin="1"/>
    <cellStyle name="Akzent6 2" xfId="30"/>
    <cellStyle name="Ausgabe" xfId="31" builtinId="21" customBuiltin="1"/>
    <cellStyle name="Ausgabe 2" xfId="32"/>
    <cellStyle name="Berechnung" xfId="33" builtinId="22" customBuiltin="1"/>
    <cellStyle name="Berechnung 2" xfId="34"/>
    <cellStyle name="Eingabe" xfId="35" builtinId="20" customBuiltin="1"/>
    <cellStyle name="Eingabe 2" xfId="36"/>
    <cellStyle name="Ergebnis" xfId="37" builtinId="25" customBuiltin="1"/>
    <cellStyle name="Ergebnis 2" xfId="38"/>
    <cellStyle name="Erklärender Text" xfId="39" builtinId="53" customBuiltin="1"/>
    <cellStyle name="Erklärender Text 2" xfId="40"/>
    <cellStyle name="Gut" xfId="41" builtinId="26" customBuiltin="1"/>
    <cellStyle name="Gut 2" xfId="42"/>
    <cellStyle name="Neutral" xfId="43" builtinId="28" customBuiltin="1"/>
    <cellStyle name="Neutral 2" xfId="44"/>
    <cellStyle name="Notiz" xfId="45" builtinId="10" customBuiltin="1"/>
    <cellStyle name="Notiz 2" xfId="46"/>
    <cellStyle name="Schlecht" xfId="47" builtinId="27" customBuiltin="1"/>
    <cellStyle name="Schlecht 2" xfId="48"/>
    <cellStyle name="Standard" xfId="0" builtinId="0"/>
    <cellStyle name="Überschrift" xfId="49" builtinId="15" customBuiltin="1"/>
    <cellStyle name="Überschrift 1" xfId="50" builtinId="16" customBuiltin="1"/>
    <cellStyle name="Überschrift 1 2" xfId="51"/>
    <cellStyle name="Überschrift 2" xfId="52" builtinId="17" customBuiltin="1"/>
    <cellStyle name="Überschrift 2 2" xfId="53"/>
    <cellStyle name="Überschrift 3" xfId="54" builtinId="18" customBuiltin="1"/>
    <cellStyle name="Überschrift 3 2" xfId="55"/>
    <cellStyle name="Überschrift 4" xfId="56" builtinId="19" customBuiltin="1"/>
    <cellStyle name="Überschrift 4 2" xfId="57"/>
    <cellStyle name="Überschrift 5" xfId="58"/>
    <cellStyle name="Verknüpfte Zelle" xfId="59" builtinId="24" customBuiltin="1"/>
    <cellStyle name="Verknüpfte Zelle 2" xfId="60"/>
    <cellStyle name="Warnender Text" xfId="61" builtinId="11" customBuiltin="1"/>
    <cellStyle name="Warnender Text 2" xfId="62"/>
    <cellStyle name="Zelle überprüfen" xfId="63" builtinId="23" customBuiltin="1"/>
    <cellStyle name="Zelle überprüfen 2" xfId="64"/>
  </cellStyles>
  <dxfs count="2"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9"/>
        </patternFill>
      </fill>
      <border>
        <left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36577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984025559105431"/>
          <c:y val="0.12612723577593413"/>
          <c:w val="0.61341853035143767"/>
          <c:h val="0.59459982580083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'Festanstellung oder Leiharbeit'!$AS$46:$AS$47</c:f>
              <c:strCache>
                <c:ptCount val="2"/>
                <c:pt idx="0">
                  <c:v>Gesamtkosten eigene Arbeitnehmer</c:v>
                </c:pt>
                <c:pt idx="1">
                  <c:v>Gesamtkosten Leiharbeiter</c:v>
                </c:pt>
              </c:strCache>
            </c:strRef>
          </c:cat>
          <c:val>
            <c:numRef>
              <c:f>'Festanstellung oder Leiharbeit'!$AT$46:$AT$47</c:f>
              <c:numCache>
                <c:formatCode>#,##0</c:formatCode>
                <c:ptCount val="2"/>
                <c:pt idx="0">
                  <c:v>64728</c:v>
                </c:pt>
                <c:pt idx="1">
                  <c:v>52286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23552"/>
        <c:axId val="118425088"/>
      </c:barChart>
      <c:catAx>
        <c:axId val="11842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4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25088"/>
        <c:scaling>
          <c:orientation val="minMax"/>
          <c:min val="0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42355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44</xdr:row>
      <xdr:rowOff>9525</xdr:rowOff>
    </xdr:from>
    <xdr:to>
      <xdr:col>16</xdr:col>
      <xdr:colOff>419100</xdr:colOff>
      <xdr:row>50</xdr:row>
      <xdr:rowOff>95250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 fitToPage="1"/>
  </sheetPr>
  <dimension ref="B2:AT51"/>
  <sheetViews>
    <sheetView showGridLines="0" tabSelected="1" zoomScaleNormal="75" zoomScaleSheetLayoutView="75" workbookViewId="0">
      <selection activeCell="H7" sqref="H7"/>
    </sheetView>
  </sheetViews>
  <sheetFormatPr baseColWidth="10" defaultRowHeight="12.75" x14ac:dyDescent="0.2"/>
  <cols>
    <col min="1" max="1" width="11.42578125" style="1" customWidth="1"/>
    <col min="2" max="2" width="1.7109375" style="1" customWidth="1"/>
    <col min="3" max="3" width="2.85546875" style="1" customWidth="1"/>
    <col min="4" max="4" width="22.140625" style="1" customWidth="1"/>
    <col min="5" max="5" width="0.85546875" style="1" customWidth="1"/>
    <col min="6" max="6" width="6.7109375" style="1" customWidth="1"/>
    <col min="7" max="7" width="0.7109375" style="1" customWidth="1"/>
    <col min="8" max="8" width="10.28515625" style="1" customWidth="1"/>
    <col min="9" max="9" width="1.42578125" style="1" customWidth="1"/>
    <col min="10" max="10" width="2.85546875" style="1" customWidth="1"/>
    <col min="11" max="11" width="22.42578125" style="1" customWidth="1"/>
    <col min="12" max="12" width="0.7109375" style="1" customWidth="1"/>
    <col min="13" max="13" width="9" style="1" customWidth="1"/>
    <col min="14" max="14" width="0.7109375" style="1" customWidth="1"/>
    <col min="15" max="15" width="8.140625" style="1" bestFit="1" customWidth="1"/>
    <col min="16" max="16" width="0.7109375" style="1" customWidth="1"/>
    <col min="17" max="17" width="9.5703125" style="1" customWidth="1"/>
    <col min="18" max="18" width="0.7109375" style="1" customWidth="1"/>
    <col min="19" max="19" width="8.7109375" style="1" hidden="1" customWidth="1"/>
    <col min="20" max="20" width="0.85546875" style="1" customWidth="1"/>
    <col min="21" max="21" width="1.7109375" style="1" customWidth="1"/>
    <col min="22" max="22" width="11.42578125" style="3" customWidth="1"/>
    <col min="23" max="23" width="11.42578125" style="1" customWidth="1"/>
    <col min="24" max="24" width="11.42578125" style="1" hidden="1" customWidth="1"/>
    <col min="25" max="25" width="24.85546875" style="1" hidden="1" customWidth="1"/>
    <col min="26" max="27" width="11.42578125" style="1" hidden="1" customWidth="1"/>
    <col min="28" max="28" width="108.140625" style="1" hidden="1" customWidth="1"/>
    <col min="29" max="29" width="11.42578125" style="1" hidden="1" customWidth="1"/>
    <col min="30" max="16384" width="11.42578125" style="1"/>
  </cols>
  <sheetData>
    <row r="2" spans="2:26" ht="13.5" thickBot="1" x14ac:dyDescent="0.25">
      <c r="T2" s="2"/>
    </row>
    <row r="3" spans="2:26" ht="27.75" customHeight="1" thickBot="1" x14ac:dyDescent="0.25">
      <c r="B3" s="49" t="s">
        <v>30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  <c r="U3" s="4"/>
      <c r="V3" s="5"/>
    </row>
    <row r="4" spans="2:26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2:26" x14ac:dyDescent="0.2">
      <c r="B5" s="6"/>
      <c r="C5" s="26" t="s">
        <v>20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7"/>
      <c r="T5" s="8"/>
    </row>
    <row r="6" spans="2:26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2:26" x14ac:dyDescent="0.2">
      <c r="B7" s="6"/>
      <c r="C7" s="9" t="s">
        <v>0</v>
      </c>
      <c r="D7" s="9"/>
      <c r="E7" s="9"/>
      <c r="F7" s="9"/>
      <c r="G7" s="9"/>
      <c r="H7" s="34">
        <v>260</v>
      </c>
      <c r="I7" s="7"/>
      <c r="J7" s="7"/>
      <c r="K7" s="22" t="s">
        <v>21</v>
      </c>
      <c r="L7" s="7"/>
      <c r="M7" s="24">
        <v>7.2999999999999995E-2</v>
      </c>
      <c r="N7" s="7"/>
      <c r="O7" s="27" t="s">
        <v>26</v>
      </c>
      <c r="P7" s="7"/>
      <c r="Q7" s="33">
        <v>52200</v>
      </c>
      <c r="R7" s="7"/>
      <c r="S7" s="7"/>
      <c r="T7" s="8"/>
      <c r="Y7" s="1" t="s">
        <v>32</v>
      </c>
      <c r="Z7" s="27">
        <f>+IF(AND(H12&gt;0,ISNUMBER(H12)),1,0)</f>
        <v>1</v>
      </c>
    </row>
    <row r="8" spans="2:26" x14ac:dyDescent="0.2">
      <c r="B8" s="6"/>
      <c r="C8" s="44" t="s">
        <v>54</v>
      </c>
      <c r="D8" s="45" t="s">
        <v>41</v>
      </c>
      <c r="E8" s="7"/>
      <c r="F8" s="7"/>
      <c r="G8" s="7"/>
      <c r="H8" s="34">
        <v>12</v>
      </c>
      <c r="I8" s="7"/>
      <c r="J8" s="7"/>
      <c r="K8" s="22" t="s">
        <v>22</v>
      </c>
      <c r="L8" s="7"/>
      <c r="M8" s="24">
        <v>1.2749999999999999E-2</v>
      </c>
      <c r="N8" s="7"/>
      <c r="O8" s="27" t="s">
        <v>26</v>
      </c>
      <c r="P8" s="7"/>
      <c r="Q8" s="33">
        <v>52200</v>
      </c>
      <c r="R8" s="7"/>
      <c r="S8" s="7"/>
      <c r="T8" s="8"/>
      <c r="Y8" s="1" t="s">
        <v>33</v>
      </c>
      <c r="Z8" s="27">
        <f>+IF(AND(ISNUMBER(M7),ISNUMBER(Q7),ISNUMBER(M8),ISNUMBER(Q8),ISNUMBER(M9),ISNUMBER(Q9),ISNUMBER(M10),ISNUMBER(Q10)),1,0)</f>
        <v>1</v>
      </c>
    </row>
    <row r="9" spans="2:26" x14ac:dyDescent="0.2">
      <c r="B9" s="6"/>
      <c r="C9" s="44" t="s">
        <v>54</v>
      </c>
      <c r="D9" s="45" t="s">
        <v>42</v>
      </c>
      <c r="E9" s="7"/>
      <c r="F9" s="7"/>
      <c r="G9" s="7"/>
      <c r="H9" s="34">
        <v>28</v>
      </c>
      <c r="I9" s="7"/>
      <c r="J9" s="7"/>
      <c r="K9" s="7" t="s">
        <v>9</v>
      </c>
      <c r="L9" s="7"/>
      <c r="M9" s="24">
        <v>9.35E-2</v>
      </c>
      <c r="N9" s="7"/>
      <c r="O9" s="27" t="s">
        <v>26</v>
      </c>
      <c r="P9" s="7"/>
      <c r="Q9" s="33">
        <v>76200</v>
      </c>
      <c r="R9" s="7"/>
      <c r="S9" s="7"/>
      <c r="T9" s="8"/>
      <c r="Y9" s="1" t="s">
        <v>34</v>
      </c>
      <c r="Z9" s="27">
        <f>+IF(ISNUMBER(M12),1,0)</f>
        <v>1</v>
      </c>
    </row>
    <row r="10" spans="2:26" x14ac:dyDescent="0.2">
      <c r="B10" s="6"/>
      <c r="C10" s="44" t="s">
        <v>54</v>
      </c>
      <c r="D10" s="45" t="s">
        <v>43</v>
      </c>
      <c r="E10" s="7"/>
      <c r="F10" s="7"/>
      <c r="G10" s="7"/>
      <c r="H10" s="34">
        <v>21</v>
      </c>
      <c r="I10" s="7"/>
      <c r="J10" s="7"/>
      <c r="K10" s="7" t="s">
        <v>10</v>
      </c>
      <c r="L10" s="7"/>
      <c r="M10" s="24">
        <v>1.4999999999999999E-2</v>
      </c>
      <c r="N10" s="7"/>
      <c r="O10" s="27" t="s">
        <v>26</v>
      </c>
      <c r="P10" s="7"/>
      <c r="Q10" s="33">
        <v>76200</v>
      </c>
      <c r="R10" s="7"/>
      <c r="S10" s="7"/>
      <c r="T10" s="8"/>
      <c r="Y10" s="28" t="s">
        <v>35</v>
      </c>
      <c r="Z10" s="30">
        <f>+SUM(Z7:Z9)</f>
        <v>3</v>
      </c>
    </row>
    <row r="11" spans="2:26" x14ac:dyDescent="0.2">
      <c r="B11" s="6"/>
      <c r="C11" s="44" t="s">
        <v>54</v>
      </c>
      <c r="D11" s="45" t="s">
        <v>44</v>
      </c>
      <c r="E11" s="7"/>
      <c r="F11" s="7"/>
      <c r="G11" s="7"/>
      <c r="H11" s="34">
        <v>5</v>
      </c>
      <c r="I11" s="7"/>
      <c r="J11" s="7"/>
      <c r="L11" s="7"/>
      <c r="N11" s="7"/>
      <c r="P11" s="7"/>
      <c r="Q11" s="7"/>
      <c r="R11" s="7"/>
      <c r="S11" s="7"/>
      <c r="T11" s="8"/>
    </row>
    <row r="12" spans="2:26" ht="13.5" thickBot="1" x14ac:dyDescent="0.25">
      <c r="B12" s="6"/>
      <c r="C12" s="10" t="s">
        <v>6</v>
      </c>
      <c r="D12" s="46" t="s">
        <v>45</v>
      </c>
      <c r="E12" s="11"/>
      <c r="F12" s="11"/>
      <c r="G12" s="11"/>
      <c r="H12" s="35">
        <f>IF(ISERROR(IF(SUM(H7:H11)&gt;0,SUM(H7:H11),"")),"",IF(SUM(H7:H11)&gt;0,SUM(H7:H11),""))</f>
        <v>326</v>
      </c>
      <c r="I12" s="7"/>
      <c r="J12" s="7"/>
      <c r="K12" s="45" t="s">
        <v>46</v>
      </c>
      <c r="L12" s="7"/>
      <c r="M12" s="24">
        <v>0.01</v>
      </c>
      <c r="N12" s="7"/>
      <c r="O12" s="7" t="str">
        <f>+IF(AND(Z8=1,Z9=0),"&lt;- Wert eingeben","")</f>
        <v/>
      </c>
      <c r="P12" s="7"/>
      <c r="Q12" s="7"/>
      <c r="R12" s="7"/>
      <c r="S12" s="7"/>
      <c r="T12" s="8"/>
    </row>
    <row r="13" spans="2:26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2:26" x14ac:dyDescent="0.2">
      <c r="B14" s="6"/>
      <c r="C14" s="26" t="s">
        <v>23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7"/>
      <c r="T14" s="8"/>
    </row>
    <row r="15" spans="2:26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2:26" x14ac:dyDescent="0.2">
      <c r="B16" s="6"/>
      <c r="C16" s="45" t="s">
        <v>47</v>
      </c>
      <c r="D16" s="7"/>
      <c r="E16" s="7"/>
      <c r="F16" s="7"/>
      <c r="G16" s="7"/>
      <c r="H16" s="36">
        <v>51500</v>
      </c>
      <c r="I16" s="7"/>
      <c r="J16" s="7"/>
      <c r="K16" s="22" t="s">
        <v>21</v>
      </c>
      <c r="L16" s="7"/>
      <c r="M16" s="25">
        <f>IF($Z$10=3,M7,"")</f>
        <v>7.2999999999999995E-2</v>
      </c>
      <c r="N16" s="7"/>
      <c r="O16" s="38">
        <f>IF($Z$10=3,MIN($H$18,Q7),"")</f>
        <v>52200</v>
      </c>
      <c r="P16" s="7"/>
      <c r="Q16" s="39">
        <f>IF($Z$10=3,ROUND(O16*M16,0),"")</f>
        <v>3811</v>
      </c>
      <c r="R16" s="7"/>
      <c r="S16" s="7"/>
      <c r="T16" s="8"/>
    </row>
    <row r="17" spans="2:20" x14ac:dyDescent="0.2">
      <c r="B17" s="6"/>
      <c r="C17" s="44" t="s">
        <v>48</v>
      </c>
      <c r="D17" s="7" t="s">
        <v>7</v>
      </c>
      <c r="E17" s="7"/>
      <c r="F17" s="7"/>
      <c r="G17" s="7"/>
      <c r="H17" s="36">
        <v>1250</v>
      </c>
      <c r="I17" s="7"/>
      <c r="J17" s="7"/>
      <c r="K17" s="22" t="s">
        <v>22</v>
      </c>
      <c r="L17" s="7"/>
      <c r="M17" s="25">
        <f>IF($Z$10=3,M8,"")</f>
        <v>1.2749999999999999E-2</v>
      </c>
      <c r="N17" s="7"/>
      <c r="O17" s="38">
        <f>IF($Z$10=3,MIN($H$18,Q8),"")</f>
        <v>52200</v>
      </c>
      <c r="P17" s="7"/>
      <c r="Q17" s="39">
        <f>IF($Z$10=3,ROUND(O17*M17,0),"")</f>
        <v>666</v>
      </c>
      <c r="R17" s="7"/>
      <c r="S17" s="7"/>
      <c r="T17" s="8"/>
    </row>
    <row r="18" spans="2:20" ht="13.5" thickBot="1" x14ac:dyDescent="0.25">
      <c r="B18" s="6"/>
      <c r="C18" s="13" t="s">
        <v>6</v>
      </c>
      <c r="D18" s="14" t="s">
        <v>53</v>
      </c>
      <c r="E18" s="14"/>
      <c r="F18" s="14"/>
      <c r="G18" s="14"/>
      <c r="H18" s="37">
        <f>IF(ISERROR(IF(SUM(H16:H17)&lt;=0,"",SUM(H16:H17))),0,IF(SUM(H16:H17)&lt;=0,"",SUM(H16:H17)))</f>
        <v>52750</v>
      </c>
      <c r="I18" s="7"/>
      <c r="J18" s="7"/>
      <c r="K18" s="7"/>
      <c r="L18" s="7"/>
      <c r="M18" s="12"/>
      <c r="N18" s="7"/>
      <c r="P18" s="7"/>
      <c r="Q18" s="7"/>
      <c r="R18" s="7"/>
      <c r="S18" s="7"/>
      <c r="T18" s="8"/>
    </row>
    <row r="19" spans="2:20" ht="13.15" customHeight="1" x14ac:dyDescent="0.2">
      <c r="B19" s="6"/>
      <c r="C19" s="15"/>
      <c r="D19" s="9"/>
      <c r="E19" s="9"/>
      <c r="F19" s="9"/>
      <c r="G19" s="9"/>
      <c r="H19" s="16"/>
      <c r="I19" s="7"/>
      <c r="J19" s="7"/>
      <c r="K19" s="7" t="s">
        <v>9</v>
      </c>
      <c r="L19" s="7"/>
      <c r="M19" s="25">
        <f>IF($Z$10=3,M9,"")</f>
        <v>9.35E-2</v>
      </c>
      <c r="N19" s="7"/>
      <c r="O19" s="38">
        <f>IF($Z$10=3,MIN($H$18,Q9),"")</f>
        <v>52750</v>
      </c>
      <c r="P19" s="7"/>
      <c r="Q19" s="39">
        <f>IF($Z$10=3,ROUND(O19*M19,0),"")</f>
        <v>4932</v>
      </c>
      <c r="R19" s="7"/>
      <c r="S19" s="7"/>
      <c r="T19" s="8"/>
    </row>
    <row r="20" spans="2:20" ht="13.5" customHeight="1" x14ac:dyDescent="0.2">
      <c r="B20" s="6"/>
      <c r="C20" s="9" t="s">
        <v>8</v>
      </c>
      <c r="D20" s="7"/>
      <c r="E20" s="7"/>
      <c r="F20" s="7"/>
      <c r="G20" s="7"/>
      <c r="H20" s="7"/>
      <c r="I20" s="7"/>
      <c r="J20" s="7"/>
      <c r="K20" s="7" t="s">
        <v>10</v>
      </c>
      <c r="L20" s="7"/>
      <c r="M20" s="25">
        <f>IF($Z$10=3,M10,"")</f>
        <v>1.4999999999999999E-2</v>
      </c>
      <c r="N20" s="7"/>
      <c r="O20" s="38">
        <f>IF($Z$10=3,MIN($H$18,Q10),"")</f>
        <v>52750</v>
      </c>
      <c r="P20" s="7"/>
      <c r="Q20" s="39">
        <f>IF($Z$10=3,ROUND(O20*M20,0),"")</f>
        <v>791</v>
      </c>
      <c r="R20" s="7"/>
      <c r="S20" s="7"/>
      <c r="T20" s="8"/>
    </row>
    <row r="21" spans="2:20" x14ac:dyDescent="0.2">
      <c r="B21" s="6"/>
      <c r="C21" s="47" t="s">
        <v>40</v>
      </c>
      <c r="D21" s="48" t="s">
        <v>49</v>
      </c>
      <c r="E21" s="21"/>
      <c r="F21" s="7"/>
      <c r="G21" s="7"/>
      <c r="H21" s="33">
        <v>1250</v>
      </c>
      <c r="I21" s="7"/>
      <c r="J21" s="7"/>
      <c r="K21" s="7"/>
      <c r="L21" s="7"/>
      <c r="M21" s="7"/>
      <c r="N21" s="7"/>
      <c r="P21" s="7"/>
      <c r="Q21" s="7"/>
      <c r="R21" s="7"/>
      <c r="S21" s="7"/>
      <c r="T21" s="8"/>
    </row>
    <row r="22" spans="2:20" x14ac:dyDescent="0.2">
      <c r="B22" s="6"/>
      <c r="C22" s="47" t="s">
        <v>40</v>
      </c>
      <c r="D22" s="48" t="s">
        <v>50</v>
      </c>
      <c r="E22" s="21"/>
      <c r="F22" s="7"/>
      <c r="G22" s="7"/>
      <c r="H22" s="33">
        <v>0</v>
      </c>
      <c r="I22" s="7"/>
      <c r="J22" s="7"/>
      <c r="K22" s="45" t="s">
        <v>46</v>
      </c>
      <c r="L22" s="7"/>
      <c r="M22" s="25">
        <f>IF($Z$10=3,M12,"")</f>
        <v>0.01</v>
      </c>
      <c r="N22" s="7"/>
      <c r="P22" s="7"/>
      <c r="Q22" s="39">
        <f>IF(ISERROR(IF($Z$10=3,ROUND(H18*M22,0),"")),"",IF($Z$10=3,ROUND(H18*M22,0),""))</f>
        <v>528</v>
      </c>
      <c r="R22" s="7"/>
      <c r="S22" s="7"/>
      <c r="T22" s="8"/>
    </row>
    <row r="23" spans="2:20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2:20" x14ac:dyDescent="0.2">
      <c r="B24" s="6"/>
      <c r="C24" s="26" t="s">
        <v>31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7"/>
      <c r="T24" s="8"/>
    </row>
    <row r="25" spans="2:20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2:20" x14ac:dyDescent="0.2">
      <c r="B26" s="6"/>
      <c r="C26" s="9" t="s">
        <v>1</v>
      </c>
      <c r="D26" s="9"/>
      <c r="E26" s="9"/>
      <c r="F26" s="9"/>
      <c r="G26" s="9"/>
      <c r="H26" s="40">
        <f>+H7-H8</f>
        <v>248</v>
      </c>
      <c r="I26" s="7"/>
      <c r="J26" s="7"/>
      <c r="K26" s="21" t="s">
        <v>14</v>
      </c>
      <c r="L26" s="7"/>
      <c r="M26" s="21"/>
      <c r="N26" s="7"/>
      <c r="O26" s="33">
        <v>2750</v>
      </c>
      <c r="P26" s="7"/>
      <c r="Q26" s="7"/>
      <c r="R26" s="7"/>
      <c r="S26" s="7"/>
      <c r="T26" s="8"/>
    </row>
    <row r="27" spans="2:20" x14ac:dyDescent="0.2">
      <c r="B27" s="6"/>
      <c r="C27" s="44" t="s">
        <v>54</v>
      </c>
      <c r="D27" s="45" t="s">
        <v>2</v>
      </c>
      <c r="E27" s="7"/>
      <c r="F27" s="7"/>
      <c r="G27" s="7"/>
      <c r="H27" s="40">
        <v>10</v>
      </c>
      <c r="I27" s="7"/>
      <c r="J27" s="7"/>
      <c r="K27" s="21" t="s">
        <v>15</v>
      </c>
      <c r="L27" s="7"/>
      <c r="M27" s="21"/>
      <c r="N27" s="7"/>
      <c r="O27" s="33">
        <v>0</v>
      </c>
      <c r="P27" s="7"/>
      <c r="Q27" s="7"/>
      <c r="R27" s="7"/>
      <c r="S27" s="7"/>
      <c r="T27" s="8"/>
    </row>
    <row r="28" spans="2:20" x14ac:dyDescent="0.2">
      <c r="B28" s="6"/>
      <c r="C28" s="44" t="s">
        <v>54</v>
      </c>
      <c r="D28" s="45" t="s">
        <v>3</v>
      </c>
      <c r="E28" s="7"/>
      <c r="F28" s="7"/>
      <c r="G28" s="7"/>
      <c r="H28" s="40">
        <v>0</v>
      </c>
      <c r="I28" s="7"/>
      <c r="J28" s="7"/>
      <c r="K28" s="21" t="s">
        <v>16</v>
      </c>
      <c r="L28" s="7"/>
      <c r="M28" s="21"/>
      <c r="N28" s="7"/>
      <c r="O28" s="33">
        <v>0</v>
      </c>
      <c r="P28" s="7"/>
      <c r="Q28" s="7"/>
      <c r="R28" s="7"/>
      <c r="S28" s="7"/>
      <c r="T28" s="8"/>
    </row>
    <row r="29" spans="2:20" x14ac:dyDescent="0.2">
      <c r="B29" s="6"/>
      <c r="C29" s="44" t="s">
        <v>54</v>
      </c>
      <c r="D29" s="7" t="s">
        <v>4</v>
      </c>
      <c r="E29" s="7"/>
      <c r="F29" s="7"/>
      <c r="G29" s="7"/>
      <c r="H29" s="40">
        <v>0</v>
      </c>
      <c r="I29" s="7"/>
      <c r="J29" s="7"/>
      <c r="K29" s="21" t="s">
        <v>17</v>
      </c>
      <c r="L29" s="7"/>
      <c r="M29" s="21"/>
      <c r="N29" s="7"/>
      <c r="O29" s="33">
        <v>0</v>
      </c>
      <c r="P29" s="7"/>
      <c r="Q29" s="7"/>
      <c r="R29" s="7"/>
      <c r="S29" s="7"/>
      <c r="T29" s="8"/>
    </row>
    <row r="30" spans="2:20" x14ac:dyDescent="0.2">
      <c r="B30" s="6"/>
      <c r="C30" s="44" t="s">
        <v>54</v>
      </c>
      <c r="D30" s="7" t="s">
        <v>5</v>
      </c>
      <c r="E30" s="7"/>
      <c r="F30" s="7"/>
      <c r="G30" s="7"/>
      <c r="H30" s="40">
        <v>0</v>
      </c>
      <c r="I30" s="7"/>
      <c r="J30" s="7"/>
      <c r="K30" s="21" t="s">
        <v>18</v>
      </c>
      <c r="L30" s="7"/>
      <c r="M30" s="21"/>
      <c r="N30" s="7"/>
      <c r="O30" s="33">
        <v>0</v>
      </c>
      <c r="P30" s="7"/>
      <c r="Q30" s="7"/>
      <c r="R30" s="7"/>
      <c r="S30" s="7"/>
      <c r="T30" s="8"/>
    </row>
    <row r="31" spans="2:20" ht="13.5" thickBot="1" x14ac:dyDescent="0.25">
      <c r="B31" s="6"/>
      <c r="C31" s="10" t="s">
        <v>6</v>
      </c>
      <c r="D31" s="46" t="s">
        <v>51</v>
      </c>
      <c r="E31" s="11"/>
      <c r="F31" s="11"/>
      <c r="G31" s="11"/>
      <c r="H31" s="41">
        <f>+IF(SUM(H26:H30)&lt;=0,"",SUM(H26:H30))</f>
        <v>258</v>
      </c>
      <c r="I31" s="7"/>
      <c r="J31" s="7"/>
      <c r="K31" s="21" t="s">
        <v>19</v>
      </c>
      <c r="L31" s="7"/>
      <c r="M31" s="21"/>
      <c r="N31" s="7"/>
      <c r="O31" s="33">
        <v>0</v>
      </c>
      <c r="P31" s="7"/>
      <c r="Q31" s="7"/>
      <c r="R31" s="7"/>
      <c r="S31" s="7"/>
      <c r="T31" s="8"/>
    </row>
    <row r="32" spans="2:20" x14ac:dyDescent="0.2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</row>
    <row r="33" spans="2:46" ht="13.5" thickBot="1" x14ac:dyDescent="0.25">
      <c r="B33" s="6"/>
      <c r="C33" s="14" t="s">
        <v>52</v>
      </c>
      <c r="D33" s="14"/>
      <c r="E33" s="14"/>
      <c r="F33" s="14"/>
      <c r="G33" s="29"/>
      <c r="H33" s="42">
        <v>25.6</v>
      </c>
      <c r="I33" s="9"/>
      <c r="J33" s="9"/>
      <c r="K33" s="29" t="s">
        <v>24</v>
      </c>
      <c r="L33" s="14"/>
      <c r="M33" s="29"/>
      <c r="N33" s="14"/>
      <c r="O33" s="42">
        <v>7.5</v>
      </c>
      <c r="P33" s="7"/>
      <c r="Q33" s="7"/>
      <c r="R33" s="7"/>
      <c r="S33" s="7"/>
      <c r="T33" s="8"/>
    </row>
    <row r="34" spans="2:46" x14ac:dyDescent="0.2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/>
      <c r="Y34" s="23"/>
    </row>
    <row r="35" spans="2:46" x14ac:dyDescent="0.2">
      <c r="B35" s="6"/>
      <c r="C35" s="26" t="s">
        <v>25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7"/>
      <c r="T35" s="8"/>
    </row>
    <row r="36" spans="2:46" x14ac:dyDescent="0.2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Y36" s="1" t="s">
        <v>36</v>
      </c>
      <c r="Z36" s="1">
        <f>IF(ISERROR(IF(OR(H37=0,O37=0),4,IF(H37=O37,1,IF(H37&gt;O37,2,3)))),4,IF(OR(H37=0,O37=0),4,IF(H37=O37,1,IF(H37&gt;O37,2,3))))</f>
        <v>2</v>
      </c>
      <c r="AA36" s="1">
        <v>0</v>
      </c>
      <c r="AB36" s="1" t="s">
        <v>27</v>
      </c>
    </row>
    <row r="37" spans="2:46" x14ac:dyDescent="0.2">
      <c r="B37" s="6"/>
      <c r="C37" s="9" t="s">
        <v>11</v>
      </c>
      <c r="D37" s="7"/>
      <c r="E37" s="7"/>
      <c r="F37" s="7"/>
      <c r="G37" s="7"/>
      <c r="H37" s="43">
        <f>IF(Z10=3,IF(ISERROR(SUM(H21:H22,Q22,Q19:Q20,Q16:Q17,H18)),0,SUM(H21:H22,Q22,Q19:Q20,Q16:Q17,H18)),"")</f>
        <v>64728</v>
      </c>
      <c r="I37" s="7"/>
      <c r="J37" s="7"/>
      <c r="K37" s="9" t="s">
        <v>11</v>
      </c>
      <c r="L37" s="7"/>
      <c r="M37" s="9"/>
      <c r="N37" s="7"/>
      <c r="O37" s="43">
        <f>IF(Z10=3,IF(ISERROR(SUM(ROUND(H31*H33*O33,0),SUM(O26:O31))),0,SUM(ROUND(H31*H33*O33,0),SUM(O26:O31))),"")</f>
        <v>52286</v>
      </c>
      <c r="P37" s="7"/>
      <c r="Q37" s="7"/>
      <c r="R37" s="7"/>
      <c r="S37" s="7"/>
      <c r="T37" s="8"/>
      <c r="Y37" s="1" t="s">
        <v>37</v>
      </c>
      <c r="Z37" s="23">
        <f>+O37</f>
        <v>52286</v>
      </c>
      <c r="AA37" s="23">
        <v>1</v>
      </c>
      <c r="AB37" s="1" t="str">
        <f>"Ergebnis: Die Kosten sind identisch und Betragen in beiden Fällen "&amp;TEXT(O37,"#.###")&amp;" €."</f>
        <v>Ergebnis: Die Kosten sind identisch und Betragen in beiden Fällen 52.286 €.</v>
      </c>
    </row>
    <row r="38" spans="2:46" hidden="1" x14ac:dyDescent="0.2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7"/>
      <c r="P38" s="7"/>
      <c r="Q38" s="7"/>
      <c r="R38" s="7"/>
      <c r="S38" s="7"/>
      <c r="T38" s="8"/>
      <c r="Y38" s="1" t="s">
        <v>38</v>
      </c>
      <c r="Z38" s="23">
        <f>+H37-O37</f>
        <v>12442</v>
      </c>
      <c r="AA38" s="23">
        <v>2</v>
      </c>
      <c r="AB38" s="1" t="str">
        <f>"Ergebnis: Die Kosten der Leiharbeiter liegen unter den Kosten für eigene Mitarbeiter. Die Einsparung beträgt "&amp;TEXT(Z38,"#.###")&amp;" €."</f>
        <v>Ergebnis: Die Kosten der Leiharbeiter liegen unter den Kosten für eigene Mitarbeiter. Die Einsparung beträgt 12.442 €.</v>
      </c>
    </row>
    <row r="39" spans="2:46" hidden="1" x14ac:dyDescent="0.2">
      <c r="B39" s="6"/>
      <c r="C39" s="9" t="str">
        <f>+"Gesamtkosten für "&amp;H12&amp;" Tage"</f>
        <v>Gesamtkosten für 326 Tage</v>
      </c>
      <c r="D39" s="7"/>
      <c r="E39" s="7"/>
      <c r="F39" s="7"/>
      <c r="G39" s="7"/>
      <c r="H39" s="39">
        <f>IF(Z10=3,IF(ISERROR(+H37),0,+H37),"")</f>
        <v>64728</v>
      </c>
      <c r="I39" s="7"/>
      <c r="J39" s="7"/>
      <c r="K39" s="9" t="str">
        <f>+"Gesamtkosten für "&amp;H31&amp;" Tage"</f>
        <v>Gesamtkosten für 258 Tage</v>
      </c>
      <c r="L39" s="7"/>
      <c r="M39" s="7"/>
      <c r="N39" s="7"/>
      <c r="O39" s="39">
        <f>IF(Z10=3,IF(ISERROR(+O37),0,+O37),"")</f>
        <v>52286</v>
      </c>
      <c r="P39" s="7"/>
      <c r="Q39" s="7"/>
      <c r="R39" s="7"/>
      <c r="S39" s="7"/>
      <c r="T39" s="8"/>
      <c r="Y39" s="1" t="s">
        <v>39</v>
      </c>
      <c r="Z39" s="23">
        <f>+O37-H37</f>
        <v>-12442</v>
      </c>
      <c r="AA39" s="23">
        <v>3</v>
      </c>
      <c r="AB39" s="1" t="str">
        <f>"Ergebnis: Die Kosten der eigenen Mitarbeiter liegen unter den Kosten für Leiharbeitnehmer. Die Einsparung beträgt "&amp;TEXT(Z39,"#.###")&amp;" €."</f>
        <v>Ergebnis: Die Kosten der eigenen Mitarbeiter liegen unter den Kosten für Leiharbeitnehmer. Die Einsparung beträgt -12.442 €.</v>
      </c>
    </row>
    <row r="40" spans="2:46" hidden="1" x14ac:dyDescent="0.2">
      <c r="B40" s="6"/>
      <c r="C40" s="9" t="s">
        <v>12</v>
      </c>
      <c r="D40" s="7"/>
      <c r="E40" s="7"/>
      <c r="F40" s="7"/>
      <c r="G40" s="7"/>
      <c r="H40" s="39">
        <f>IF(Z10=3,IF(ISERROR(ROUND(H37/12,0)),0,ROUND(H37/12,0)),"")</f>
        <v>5394</v>
      </c>
      <c r="I40" s="7"/>
      <c r="J40" s="7"/>
      <c r="K40" s="9" t="s">
        <v>12</v>
      </c>
      <c r="L40" s="7"/>
      <c r="M40" s="7"/>
      <c r="N40" s="7"/>
      <c r="O40" s="39">
        <f>IF(Z10=3,IF(ISERROR(ROUND(O37/12,0)),0,ROUND(O37/12,0)),"")</f>
        <v>4357</v>
      </c>
      <c r="P40" s="7"/>
      <c r="Q40" s="7"/>
      <c r="R40" s="7"/>
      <c r="S40" s="7"/>
      <c r="T40" s="8"/>
      <c r="AA40" s="1">
        <v>4</v>
      </c>
      <c r="AB40" s="1" t="s">
        <v>27</v>
      </c>
    </row>
    <row r="41" spans="2:46" hidden="1" x14ac:dyDescent="0.2">
      <c r="B41" s="6"/>
      <c r="C41" s="9" t="s">
        <v>13</v>
      </c>
      <c r="D41" s="7"/>
      <c r="E41" s="7"/>
      <c r="F41" s="7"/>
      <c r="G41" s="7"/>
      <c r="H41" s="39">
        <f>IF(Z10=3,IF(ISERROR(IF(ISERROR(ROUND(H39/H12,2)),0,ROUND(H39/H12,2))),0,IF(ISERROR(ROUND(H39/H12,2)),0,ROUND(H39/H12,2))),"")</f>
        <v>198.55</v>
      </c>
      <c r="I41" s="7"/>
      <c r="J41" s="7"/>
      <c r="K41" s="9" t="s">
        <v>13</v>
      </c>
      <c r="L41" s="7"/>
      <c r="M41" s="7"/>
      <c r="N41" s="7"/>
      <c r="O41" s="39">
        <f>IF(Z10=3,IF(ISERROR(IF(ISERROR(ROUND(O39/H31,2)),0,ROUND(O39/H31,2))),0,IF(ISERROR(ROUND(O39/H31,2)),0,ROUND(O39/H31,2))),"")</f>
        <v>202.66</v>
      </c>
      <c r="P41" s="7"/>
      <c r="Q41" s="7"/>
      <c r="R41" s="7"/>
      <c r="S41" s="7"/>
      <c r="T41" s="8"/>
      <c r="AB41" s="1" t="str">
        <f>+VLOOKUP(Z36,AA36:AB40,2,FALSE)</f>
        <v>Ergebnis: Die Kosten der Leiharbeiter liegen unter den Kosten für eigene Mitarbeiter. Die Einsparung beträgt 12.442 €.</v>
      </c>
    </row>
    <row r="42" spans="2:46" x14ac:dyDescent="0.2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8"/>
    </row>
    <row r="43" spans="2:46" ht="13.15" customHeight="1" x14ac:dyDescent="0.2">
      <c r="B43" s="6"/>
      <c r="C43" s="52" t="str">
        <f>+AB41</f>
        <v>Ergebnis: Die Kosten der Leiharbeiter liegen unter den Kosten für eigene Mitarbeiter. Die Einsparung beträgt 12.442 €.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7"/>
      <c r="S43" s="7"/>
      <c r="T43" s="8"/>
    </row>
    <row r="44" spans="2:46" x14ac:dyDescent="0.2">
      <c r="B44" s="6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7"/>
      <c r="S44" s="7"/>
      <c r="T44" s="8"/>
    </row>
    <row r="45" spans="2:46" x14ac:dyDescent="0.2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46" x14ac:dyDescent="0.2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AS46" s="31" t="s">
        <v>28</v>
      </c>
      <c r="AT46" s="32">
        <f>+H37</f>
        <v>64728</v>
      </c>
    </row>
    <row r="47" spans="2:46" x14ac:dyDescent="0.2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AS47" s="31" t="s">
        <v>29</v>
      </c>
      <c r="AT47" s="32">
        <f>+O37</f>
        <v>52286</v>
      </c>
    </row>
    <row r="48" spans="2:46" x14ac:dyDescent="0.2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</row>
    <row r="49" spans="2:20" x14ac:dyDescent="0.2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</row>
    <row r="50" spans="2:20" x14ac:dyDescent="0.2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</row>
    <row r="51" spans="2:20" ht="13.5" thickBot="1" x14ac:dyDescent="0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0"/>
    </row>
  </sheetData>
  <mergeCells count="2">
    <mergeCell ref="B3:T3"/>
    <mergeCell ref="C43:Q44"/>
  </mergeCells>
  <phoneticPr fontId="18" type="noConversion"/>
  <conditionalFormatting sqref="M7:M8 M16:M17 M19:M20 M22">
    <cfRule type="expression" dxfId="1" priority="4" stopIfTrue="1">
      <formula>#REF!=1</formula>
    </cfRule>
  </conditionalFormatting>
  <conditionalFormatting sqref="O33 K33 M33">
    <cfRule type="expression" dxfId="0" priority="5" stopIfTrue="1">
      <formula>#REF!=1</formula>
    </cfRule>
  </conditionalFormatting>
  <dataValidations count="17">
    <dataValidation type="whole" allowBlank="1" showErrorMessage="1" errorTitle="Veränderung" error="Hier bitte die Veränderung des Bruttoverdienstes als Euro-Wert (zwischen 0 und 1.000.000 Euro) ohne Nachkommastellen eingeben." sqref="H17">
      <formula1>0</formula1>
      <formula2>1000000</formula2>
    </dataValidation>
    <dataValidation type="decimal" allowBlank="1" showErrorMessage="1" errorTitle="Stundensatz eingeben" error="Hier bitte den angebotenen Stundensatz zwischen 0 und 500 Euro eingeben." sqref="H33">
      <formula1>0</formula1>
      <formula2>500</formula2>
    </dataValidation>
    <dataValidation type="decimal" allowBlank="1" showErrorMessage="1" errorTitle="Arbeitsstunden eingeben" error="Hier bitte die Arbeitsstunden pro Tag (zwischen 0 und 24 Stunden) eingeben." sqref="O33">
      <formula1>0</formula1>
      <formula2>24</formula2>
    </dataValidation>
    <dataValidation type="whole" allowBlank="1" showErrorMessage="1" errorTitle="Tage eingeben" error="Hier bitte nur ganze Tage zwischen 0 und 366 eingeben." sqref="H7">
      <formula1>0</formula1>
      <formula2>366</formula2>
    </dataValidation>
    <dataValidation type="whole" allowBlank="1" showErrorMessage="1" errorTitle="Bruttoverdienst" error="Hier bitte den Bruttoverdienst (zwischen 0 und 1.000.000 Euro) eines Jahres (evtl. des Vorjahres) ohne Nachkommastellen in Euro eingeben." sqref="H16">
      <formula1>0</formula1>
      <formula2>1000000</formula2>
    </dataValidation>
    <dataValidation type="whole" allowBlank="1" showErrorMessage="1" errorTitle="Feiertage eingeben" error="Hier bitte die Anzahl der Feiertage eingeben (maximal 25)" sqref="H8">
      <formula1>0</formula1>
      <formula2>25</formula2>
    </dataValidation>
    <dataValidation type="whole" allowBlank="1" showErrorMessage="1" errorTitle="Urlaubstage eingeben" error="Hier bitte die Anzahl der Urlaubstage eingeben (maximal 40)" sqref="H9">
      <formula1>0</formula1>
      <formula2>40</formula2>
    </dataValidation>
    <dataValidation type="whole" allowBlank="1" showErrorMessage="1" errorTitle="Krankheitstage eingeben" error="Hier bitte die Anzahl der voraussichtlichen Krankheitstage eingeben (maximal 50=." sqref="H10">
      <formula1>0</formula1>
      <formula2>50</formula2>
    </dataValidation>
    <dataValidation type="whole" allowBlank="1" showErrorMessage="1" errorTitle="Sonstige bezahlte Tage" error="Hier bitte die sonstigen bezahlten Arbeitstage (z. B. für Weiterbildung) eingeben (maximal 25)." sqref="H11">
      <formula1>0</formula1>
      <formula2>25</formula2>
    </dataValidation>
    <dataValidation type="decimal" allowBlank="1" showInputMessage="1" showErrorMessage="1" errorTitle="Arbeitgeberbeiträge" error="Hier bitte die Arbeitgeberbeiträge für die Sozialversicherung eingeben." sqref="M7:M10">
      <formula1>0</formula1>
      <formula2>0.25</formula2>
    </dataValidation>
    <dataValidation type="decimal" allowBlank="1" showInputMessage="1" showErrorMessage="1" errorTitle="Insolvenzgeldumlage" error="Hier bitte die Insolvenzgeldumlage eingeben." sqref="M12">
      <formula1>0</formula1>
      <formula2>0.1</formula2>
    </dataValidation>
    <dataValidation type="whole" allowBlank="1" showInputMessage="1" showErrorMessage="1" errorTitle="Sonstige Kosten" error="Hier die sonstigen Kosten eigeben (maximal 100.000 Euro)." sqref="H21:H22">
      <formula1>0</formula1>
      <formula2>100000</formula2>
    </dataValidation>
    <dataValidation type="whole" allowBlank="1" showErrorMessage="1" errorTitle="Tage eingeben" error="Hier bitte die voraussichtlichen bezahlten Tage eines Jahres für die Erledigung der erfoderlichen Arbeiten eingeben (max. 366)" sqref="H26">
      <formula1>0</formula1>
      <formula2>366</formula2>
    </dataValidation>
    <dataValidation type="whole" allowBlank="1" showErrorMessage="1" errorTitle="Tage für Einarbeitung eingeben" error="Hier bitte nur ganze Tage zwischen 0 und 50 eingeben." sqref="H27">
      <formula1>0</formula1>
      <formula2>50</formula2>
    </dataValidation>
    <dataValidation type="whole" allowBlank="1" showErrorMessage="1" errorTitle="Sonstige Abzugstage eingeben" error="Hier bitte nur ganze Tage zwischen 0 und 50 eingeben." sqref="H28:H30">
      <formula1>0</formula1>
      <formula2>50</formula2>
    </dataValidation>
    <dataValidation type="whole" allowBlank="1" showInputMessage="1" showErrorMessage="1" errorTitle="Sonstige Kosten" error="Hier bitte sonstige Kosten als ganze Zahl in Euro eingeben (maximal 100.000)." sqref="O26:O31">
      <formula1>0</formula1>
      <formula2>100000</formula2>
    </dataValidation>
    <dataValidation type="decimal" allowBlank="1" showInputMessage="1" showErrorMessage="1" errorTitle="Beitragsbemessungsgrenzen" error="Hier bitte die Beitragsbemessungsgrenzen eingeben." sqref="Q7:Q10">
      <formula1>0</formula1>
      <formula2>120000</formula2>
    </dataValidation>
  </dataValidations>
  <printOptions horizontalCentered="1"/>
  <pageMargins left="0.47244094488188981" right="0.47244094488188981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Festanstellung oder Leiharbeit</vt:lpstr>
      <vt:lpstr>'Festanstellung oder Leiharbeit'!Druckbereich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2018-01-15T15:59:10Z</dcterms:created>
  <dcterms:modified xsi:type="dcterms:W3CDTF">2018-01-15T15:59:14Z</dcterms:modified>
</cp:coreProperties>
</file>