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DieseArbeitsmappe" filterPrivacy="1" defaultThemeVersion="124226"/>
  <bookViews>
    <workbookView xWindow="240" yWindow="90" windowWidth="10185" windowHeight="5385" activeTab="0"/>
  </bookViews>
  <sheets>
    <sheet name="Investitions-Break-even" sheetId="1" r:id="rId1"/>
    <sheet name="Berechnungen" sheetId="2" state="hidden" r:id="rId2"/>
  </sheets>
  <definedNames>
    <definedName name="AfAPDegressiv">#REF!</definedName>
    <definedName name="AfAPLinear">#REF!</definedName>
    <definedName name="AK">#REF!</definedName>
    <definedName name="_xlnm.Print_Area" localSheetId="0">'Investitions-Break-even'!$C$3:$N$79</definedName>
    <definedName name="n">#REF!</definedName>
    <definedName name="Rmin">#REF!</definedName>
    <definedName name="SW">#REF!</definedName>
    <definedName name="WBW">#REF!</definedName>
  </definedNames>
  <calcPr calcId="145621"/>
</workbook>
</file>

<file path=xl/sharedStrings.xml><?xml version="1.0" encoding="utf-8"?>
<sst xmlns="http://schemas.openxmlformats.org/spreadsheetml/2006/main" count="46" uniqueCount="46">
  <si>
    <t>Materialkosten:</t>
  </si>
  <si>
    <t>Lohnkosten:</t>
  </si>
  <si>
    <t>Kalk. Zinskosten:</t>
  </si>
  <si>
    <t>Variable Kosten pro Stück:</t>
  </si>
  <si>
    <t>Variable Kosten pro Jahr:</t>
  </si>
  <si>
    <t>Gesamtkosten pro Jahr:</t>
  </si>
  <si>
    <t>Umsatz:</t>
  </si>
  <si>
    <t>– Gesamtkosten:</t>
  </si>
  <si>
    <t>= Gewinn:</t>
  </si>
  <si>
    <t>Deckungsbeitrag:</t>
  </si>
  <si>
    <t>Gesamtkosten pro Stück:</t>
  </si>
  <si>
    <t>Investitionsobjekt:</t>
  </si>
  <si>
    <t>Investitionsantrag vom:</t>
  </si>
  <si>
    <t>Sonstige Fixkosten:</t>
  </si>
  <si>
    <t>Summe Fixkosten pro Jahr:</t>
  </si>
  <si>
    <t>Gewinn</t>
  </si>
  <si>
    <t>Berechnung der fixen Kosten</t>
  </si>
  <si>
    <t>Berechnung der variablen Kosten</t>
  </si>
  <si>
    <t>Fixe
Kosten</t>
  </si>
  <si>
    <t>variable
Kosten</t>
  </si>
  <si>
    <t>Umsatz</t>
  </si>
  <si>
    <t>Fixkosten je
Stück</t>
  </si>
  <si>
    <t>variable K.
je Stück</t>
  </si>
  <si>
    <t>Gesamtkosten
je Stück</t>
  </si>
  <si>
    <t>Gewinn je
Stück</t>
  </si>
  <si>
    <t>Preis
je Stück</t>
  </si>
  <si>
    <t>Nr.</t>
  </si>
  <si>
    <t>Absatz-
menge</t>
  </si>
  <si>
    <t>Investitions-Break-Even - Berechnungen</t>
  </si>
  <si>
    <t>Sonstige variable Kosten:</t>
  </si>
  <si>
    <t>Gesamtkosten</t>
  </si>
  <si>
    <t>Abschreibung:</t>
  </si>
  <si>
    <t>Daten zur Berechnung der Fixkosten pro Jahr</t>
  </si>
  <si>
    <t>Neues Fräs- und Bohr-Bearbeitungszentrum, Modell 4711</t>
  </si>
  <si>
    <t>Investitions-Break-even</t>
  </si>
  <si>
    <t>Anschaffungskosten:</t>
  </si>
  <si>
    <t>Schrottwert:</t>
  </si>
  <si>
    <t>Nutzungsdauer:</t>
  </si>
  <si>
    <t>Sonstige Fixkosten pro Jahr:</t>
  </si>
  <si>
    <t>Zinsfuß:</t>
  </si>
  <si>
    <t>Zahlen des Absatzbereichs</t>
  </si>
  <si>
    <t>Geplante Produktionsmenge pro Jahr:</t>
  </si>
  <si>
    <t>Verkaufspreis pro Stück:</t>
  </si>
  <si>
    <t xml:space="preserve">  Daten zur Berechnung der variablen Kosten pro Stück</t>
  </si>
  <si>
    <t>Berechnung des Investitions-Break-evens</t>
  </si>
  <si>
    <t>Break-even (Gewinnschwelle):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</si>
</sst>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\ &quot;€&quot;"/>
    <numFmt numFmtId="165" formatCode="#0\ &quot;Jahre&quot;"/>
    <numFmt numFmtId="166" formatCode="#,##0.00\ &quot;€&quot;"/>
    <numFmt numFmtId="167" formatCode="#,##0\ &quot;St/Jahr&quot;"/>
    <numFmt numFmtId="168" formatCode="#,##0.00000\ &quot;€/St&quot;"/>
    <numFmt numFmtId="169" formatCode="&quot;bei&quot;\ #,##0.00\ &quot;Stück pro Jahr&quot;"/>
    <numFmt numFmtId="170" formatCode="#,##0.00\ &quot;€/St&quot;"/>
  </numFmts>
  <fonts count="10">
    <font>
      <sz val="10"/>
      <name val="MS Sans Serif"/>
      <family val="2"/>
    </font>
    <font>
      <sz val="10"/>
      <name val="Arial"/>
      <family val="2"/>
    </font>
    <font>
      <sz val="8"/>
      <name val="MS Sans Serif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9.2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/>
    <xf numFmtId="0" fontId="1" fillId="0" borderId="0" xfId="0" applyFont="1" applyBorder="1"/>
    <xf numFmtId="14" fontId="1" fillId="2" borderId="1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  <xf numFmtId="0" fontId="1" fillId="0" borderId="0" xfId="0" applyFont="1" applyBorder="1" applyProtection="1"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vertical="top"/>
      <protection hidden="1"/>
    </xf>
    <xf numFmtId="0" fontId="4" fillId="0" borderId="0" xfId="0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166" fontId="1" fillId="0" borderId="0" xfId="0" applyNumberFormat="1" applyFont="1" applyBorder="1" applyProtection="1">
      <protection hidden="1"/>
    </xf>
    <xf numFmtId="166" fontId="1" fillId="0" borderId="0" xfId="0" applyNumberFormat="1" applyFont="1" applyBorder="1" applyAlignment="1" applyProtection="1">
      <alignment horizontal="right"/>
      <protection hidden="1"/>
    </xf>
    <xf numFmtId="166" fontId="4" fillId="0" borderId="0" xfId="0" applyNumberFormat="1" applyFont="1" applyBorder="1" applyAlignment="1" applyProtection="1">
      <alignment horizontal="right"/>
      <protection hidden="1"/>
    </xf>
    <xf numFmtId="0" fontId="1" fillId="0" borderId="2" xfId="0" applyFont="1" applyBorder="1" applyAlignment="1" applyProtection="1">
      <alignment vertical="top"/>
      <protection hidden="1"/>
    </xf>
    <xf numFmtId="0" fontId="1" fillId="0" borderId="3" xfId="0" applyFont="1" applyBorder="1" applyAlignment="1" applyProtection="1">
      <alignment vertical="top"/>
      <protection hidden="1"/>
    </xf>
    <xf numFmtId="0" fontId="4" fillId="0" borderId="3" xfId="0" applyFont="1" applyBorder="1" applyAlignment="1" applyProtection="1">
      <alignment horizontal="center" vertical="top"/>
      <protection hidden="1"/>
    </xf>
    <xf numFmtId="0" fontId="1" fillId="0" borderId="4" xfId="0" applyFont="1" applyBorder="1" applyAlignment="1" applyProtection="1">
      <alignment vertical="top"/>
      <protection hidden="1"/>
    </xf>
    <xf numFmtId="0" fontId="1" fillId="0" borderId="5" xfId="0" applyFont="1" applyBorder="1" applyProtection="1"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1" fillId="0" borderId="6" xfId="0" applyFont="1" applyBorder="1" applyProtection="1">
      <protection hidden="1"/>
    </xf>
    <xf numFmtId="0" fontId="1" fillId="0" borderId="7" xfId="0" applyFont="1" applyBorder="1" applyProtection="1">
      <protection hidden="1"/>
    </xf>
    <xf numFmtId="0" fontId="1" fillId="0" borderId="8" xfId="0" applyFont="1" applyBorder="1" applyProtection="1">
      <protection hidden="1"/>
    </xf>
    <xf numFmtId="166" fontId="1" fillId="0" borderId="8" xfId="0" applyNumberFormat="1" applyFont="1" applyBorder="1" applyProtection="1">
      <protection hidden="1"/>
    </xf>
    <xf numFmtId="0" fontId="1" fillId="0" borderId="9" xfId="0" applyFont="1" applyBorder="1" applyProtection="1">
      <protection hidden="1"/>
    </xf>
    <xf numFmtId="0" fontId="1" fillId="0" borderId="2" xfId="0" applyFont="1" applyBorder="1" applyProtection="1">
      <protection hidden="1"/>
    </xf>
    <xf numFmtId="0" fontId="1" fillId="0" borderId="3" xfId="0" applyFont="1" applyBorder="1" applyProtection="1">
      <protection hidden="1"/>
    </xf>
    <xf numFmtId="0" fontId="1" fillId="0" borderId="4" xfId="0" applyFont="1" applyBorder="1" applyProtection="1">
      <protection hidden="1"/>
    </xf>
    <xf numFmtId="166" fontId="4" fillId="0" borderId="6" xfId="0" applyNumberFormat="1" applyFont="1" applyBorder="1" applyAlignment="1" applyProtection="1">
      <alignment horizontal="right"/>
      <protection hidden="1"/>
    </xf>
    <xf numFmtId="166" fontId="1" fillId="0" borderId="6" xfId="0" applyNumberFormat="1" applyFont="1" applyBorder="1" applyAlignment="1" applyProtection="1">
      <alignment horizontal="right"/>
      <protection hidden="1"/>
    </xf>
    <xf numFmtId="169" fontId="1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4" fillId="0" borderId="0" xfId="0" applyFont="1" applyFill="1" applyBorder="1" applyProtection="1" quotePrefix="1">
      <protection hidden="1"/>
    </xf>
    <xf numFmtId="0" fontId="1" fillId="0" borderId="2" xfId="0" applyFont="1" applyFill="1" applyBorder="1" applyProtection="1">
      <protection hidden="1"/>
    </xf>
    <xf numFmtId="0" fontId="1" fillId="0" borderId="3" xfId="0" applyFont="1" applyFill="1" applyBorder="1" applyProtection="1">
      <protection hidden="1"/>
    </xf>
    <xf numFmtId="169" fontId="1" fillId="0" borderId="3" xfId="0" applyNumberFormat="1" applyFont="1" applyFill="1" applyBorder="1" applyAlignment="1" applyProtection="1">
      <alignment horizontal="center"/>
      <protection hidden="1"/>
    </xf>
    <xf numFmtId="0" fontId="1" fillId="0" borderId="4" xfId="0" applyFont="1" applyFill="1" applyBorder="1" applyProtection="1">
      <protection hidden="1"/>
    </xf>
    <xf numFmtId="0" fontId="1" fillId="0" borderId="5" xfId="0" applyFont="1" applyFill="1" applyBorder="1" applyProtection="1">
      <protection hidden="1"/>
    </xf>
    <xf numFmtId="0" fontId="1" fillId="0" borderId="6" xfId="0" applyFont="1" applyFill="1" applyBorder="1" applyProtection="1">
      <protection hidden="1"/>
    </xf>
    <xf numFmtId="0" fontId="1" fillId="0" borderId="7" xfId="0" applyFont="1" applyFill="1" applyBorder="1" applyProtection="1">
      <protection hidden="1"/>
    </xf>
    <xf numFmtId="0" fontId="1" fillId="0" borderId="8" xfId="0" applyFont="1" applyFill="1" applyBorder="1" applyProtection="1">
      <protection hidden="1"/>
    </xf>
    <xf numFmtId="0" fontId="1" fillId="0" borderId="9" xfId="0" applyFont="1" applyFill="1" applyBorder="1" applyProtection="1">
      <protection hidden="1"/>
    </xf>
    <xf numFmtId="166" fontId="1" fillId="0" borderId="0" xfId="0" applyNumberFormat="1" applyFont="1" applyFill="1" applyBorder="1" applyAlignment="1" applyProtection="1">
      <alignment horizontal="right"/>
      <protection hidden="1"/>
    </xf>
    <xf numFmtId="166" fontId="4" fillId="0" borderId="0" xfId="0" applyNumberFormat="1" applyFont="1" applyFill="1" applyBorder="1" applyAlignment="1" applyProtection="1">
      <alignment horizontal="right"/>
      <protection hidden="1"/>
    </xf>
    <xf numFmtId="0" fontId="1" fillId="0" borderId="0" xfId="0" applyFont="1"/>
    <xf numFmtId="166" fontId="1" fillId="3" borderId="1" xfId="0" applyNumberFormat="1" applyFont="1" applyFill="1" applyBorder="1" applyAlignment="1" applyProtection="1">
      <alignment horizontal="right"/>
      <protection hidden="1"/>
    </xf>
    <xf numFmtId="166" fontId="4" fillId="3" borderId="1" xfId="0" applyNumberFormat="1" applyFont="1" applyFill="1" applyBorder="1" applyAlignment="1" applyProtection="1">
      <alignment horizontal="right"/>
      <protection hidden="1"/>
    </xf>
    <xf numFmtId="168" fontId="4" fillId="3" borderId="1" xfId="0" applyNumberFormat="1" applyFont="1" applyFill="1" applyBorder="1" applyAlignment="1" applyProtection="1">
      <alignment horizontal="right"/>
      <protection hidden="1"/>
    </xf>
    <xf numFmtId="170" fontId="1" fillId="3" borderId="1" xfId="0" applyNumberFormat="1" applyFont="1" applyFill="1" applyBorder="1" applyAlignment="1" applyProtection="1">
      <alignment horizontal="right"/>
      <protection hidden="1"/>
    </xf>
    <xf numFmtId="167" fontId="4" fillId="3" borderId="1" xfId="0" applyNumberFormat="1" applyFont="1" applyFill="1" applyBorder="1" applyAlignment="1" applyProtection="1">
      <alignment horizontal="right"/>
      <protection hidden="1"/>
    </xf>
    <xf numFmtId="0" fontId="1" fillId="0" borderId="10" xfId="0" applyFont="1" applyBorder="1" applyProtection="1">
      <protection hidden="1"/>
    </xf>
    <xf numFmtId="0" fontId="1" fillId="0" borderId="11" xfId="0" applyFont="1" applyBorder="1" applyProtection="1">
      <protection hidden="1"/>
    </xf>
    <xf numFmtId="0" fontId="1" fillId="0" borderId="10" xfId="0" applyFont="1" applyBorder="1" applyAlignment="1" applyProtection="1">
      <alignment vertical="top"/>
      <protection hidden="1"/>
    </xf>
    <xf numFmtId="0" fontId="1" fillId="0" borderId="0" xfId="0" applyFont="1" applyBorder="1" applyAlignment="1" applyProtection="1">
      <alignment vertical="top"/>
      <protection hidden="1"/>
    </xf>
    <xf numFmtId="0" fontId="1" fillId="0" borderId="11" xfId="0" applyFont="1" applyBorder="1" applyAlignment="1" applyProtection="1">
      <alignment vertical="top"/>
      <protection hidden="1"/>
    </xf>
    <xf numFmtId="166" fontId="4" fillId="0" borderId="11" xfId="0" applyNumberFormat="1" applyFont="1" applyBorder="1" applyAlignment="1" applyProtection="1">
      <alignment horizontal="right"/>
      <protection hidden="1"/>
    </xf>
    <xf numFmtId="166" fontId="1" fillId="0" borderId="11" xfId="0" applyNumberFormat="1" applyFont="1" applyBorder="1" applyAlignment="1" applyProtection="1">
      <alignment horizontal="right"/>
      <protection hidden="1"/>
    </xf>
    <xf numFmtId="0" fontId="1" fillId="0" borderId="12" xfId="0" applyFont="1" applyBorder="1" applyProtection="1">
      <protection hidden="1"/>
    </xf>
    <xf numFmtId="0" fontId="1" fillId="0" borderId="13" xfId="0" applyFont="1" applyBorder="1" applyProtection="1">
      <protection hidden="1"/>
    </xf>
    <xf numFmtId="0" fontId="1" fillId="0" borderId="14" xfId="0" applyFont="1" applyBorder="1" applyProtection="1">
      <protection hidden="1"/>
    </xf>
    <xf numFmtId="0" fontId="1" fillId="3" borderId="15" xfId="0" applyFont="1" applyFill="1" applyBorder="1" applyAlignment="1">
      <alignment horizontal="center"/>
    </xf>
    <xf numFmtId="3" fontId="1" fillId="3" borderId="16" xfId="0" applyNumberFormat="1" applyFont="1" applyFill="1" applyBorder="1"/>
    <xf numFmtId="0" fontId="1" fillId="3" borderId="16" xfId="0" applyFont="1" applyFill="1" applyBorder="1"/>
    <xf numFmtId="0" fontId="1" fillId="3" borderId="17" xfId="0" applyFont="1" applyFill="1" applyBorder="1"/>
    <xf numFmtId="0" fontId="1" fillId="3" borderId="18" xfId="0" applyFont="1" applyFill="1" applyBorder="1" applyAlignment="1">
      <alignment horizontal="center"/>
    </xf>
    <xf numFmtId="3" fontId="1" fillId="3" borderId="1" xfId="0" applyNumberFormat="1" applyFont="1" applyFill="1" applyBorder="1"/>
    <xf numFmtId="4" fontId="1" fillId="3" borderId="1" xfId="0" applyNumberFormat="1" applyFont="1" applyFill="1" applyBorder="1"/>
    <xf numFmtId="4" fontId="1" fillId="3" borderId="19" xfId="0" applyNumberFormat="1" applyFont="1" applyFill="1" applyBorder="1"/>
    <xf numFmtId="0" fontId="1" fillId="3" borderId="20" xfId="0" applyFont="1" applyFill="1" applyBorder="1" applyAlignment="1">
      <alignment horizontal="center"/>
    </xf>
    <xf numFmtId="3" fontId="1" fillId="3" borderId="21" xfId="0" applyNumberFormat="1" applyFont="1" applyFill="1" applyBorder="1"/>
    <xf numFmtId="4" fontId="1" fillId="3" borderId="21" xfId="0" applyNumberFormat="1" applyFont="1" applyFill="1" applyBorder="1"/>
    <xf numFmtId="4" fontId="1" fillId="3" borderId="22" xfId="0" applyNumberFormat="1" applyFont="1" applyFill="1" applyBorder="1"/>
    <xf numFmtId="0" fontId="5" fillId="4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10" fontId="1" fillId="2" borderId="26" xfId="20" applyNumberFormat="1" applyFont="1" applyFill="1" applyBorder="1" applyAlignment="1" applyProtection="1">
      <alignment horizontal="right"/>
      <protection locked="0"/>
    </xf>
    <xf numFmtId="167" fontId="1" fillId="2" borderId="1" xfId="0" applyNumberFormat="1" applyFont="1" applyFill="1" applyBorder="1" applyAlignment="1" applyProtection="1">
      <alignment horizontal="right"/>
      <protection locked="0"/>
    </xf>
    <xf numFmtId="166" fontId="1" fillId="2" borderId="1" xfId="0" applyNumberFormat="1" applyFont="1" applyFill="1" applyBorder="1" applyProtection="1">
      <protection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 vertical="top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1" fillId="2" borderId="27" xfId="0" applyFont="1" applyFill="1" applyBorder="1" applyAlignment="1" applyProtection="1">
      <alignment horizontal="left"/>
      <protection locked="0"/>
    </xf>
    <xf numFmtId="0" fontId="1" fillId="2" borderId="28" xfId="0" applyFont="1" applyFill="1" applyBorder="1" applyAlignment="1" applyProtection="1">
      <alignment horizontal="left"/>
      <protection locked="0"/>
    </xf>
    <xf numFmtId="0" fontId="1" fillId="2" borderId="29" xfId="0" applyFont="1" applyFill="1" applyBorder="1" applyAlignment="1" applyProtection="1">
      <alignment horizontal="left"/>
      <protection locked="0"/>
    </xf>
    <xf numFmtId="0" fontId="3" fillId="4" borderId="30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169" fontId="1" fillId="0" borderId="8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6" fillId="4" borderId="30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zent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Investitions-Break-even</a:t>
            </a:r>
          </a:p>
        </c:rich>
      </c:tx>
      <c:layout>
        <c:manualLayout>
          <c:xMode val="edge"/>
          <c:yMode val="edge"/>
          <c:x val="0.38175"/>
          <c:y val="0.016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725"/>
          <c:y val="0.08075"/>
          <c:w val="0.88375"/>
          <c:h val="0.8235"/>
        </c:manualLayout>
      </c:layout>
      <c:lineChart>
        <c:grouping val="standard"/>
        <c:varyColors val="0"/>
        <c:ser>
          <c:idx val="2"/>
          <c:order val="0"/>
          <c:tx>
            <c:strRef>
              <c:f>Berechnungen!$I$5</c:f>
              <c:strCache>
                <c:ptCount val="1"/>
                <c:pt idx="0">
                  <c:v>Gewinn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Berechnungen!$D$6:$D$30</c:f>
              <c:numCache/>
            </c:numRef>
          </c:cat>
          <c:val>
            <c:numRef>
              <c:f>Berechnungen!$I$6:$I$30</c:f>
              <c:numCache/>
            </c:numRef>
          </c:val>
          <c:smooth val="0"/>
        </c:ser>
        <c:ser>
          <c:idx val="0"/>
          <c:order val="1"/>
          <c:tx>
            <c:strRef>
              <c:f>Berechnungen!$H$5</c:f>
              <c:strCache>
                <c:ptCount val="1"/>
                <c:pt idx="0">
                  <c:v>Umsatz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Berechnungen!$H$6:$H$30</c:f>
              <c:numCache/>
            </c:numRef>
          </c:val>
          <c:smooth val="0"/>
        </c:ser>
        <c:ser>
          <c:idx val="1"/>
          <c:order val="2"/>
          <c:tx>
            <c:strRef>
              <c:f>Berechnungen!$G$5</c:f>
              <c:strCache>
                <c:ptCount val="1"/>
                <c:pt idx="0">
                  <c:v>Gesamtkosten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Berechnungen!$G$6:$G$30</c:f>
              <c:numCache/>
            </c:numRef>
          </c:val>
          <c:smooth val="0"/>
        </c:ser>
        <c:axId val="12680836"/>
        <c:axId val="47018661"/>
      </c:lineChart>
      <c:catAx>
        <c:axId val="12680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Menge</a:t>
                </a:r>
              </a:p>
            </c:rich>
          </c:tx>
          <c:layout>
            <c:manualLayout>
              <c:xMode val="edge"/>
              <c:yMode val="edge"/>
              <c:x val="0.4905"/>
              <c:y val="0.662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#,##0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18661"/>
        <c:crosses val="autoZero"/>
        <c:auto val="1"/>
        <c:lblOffset val="100"/>
        <c:tickLblSkip val="1"/>
        <c:noMultiLvlLbl val="0"/>
      </c:catAx>
      <c:valAx>
        <c:axId val="47018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EUR</a:t>
                </a:r>
              </a:p>
            </c:rich>
          </c:tx>
          <c:layout>
            <c:manualLayout>
              <c:xMode val="edge"/>
              <c:yMode val="edge"/>
              <c:x val="0.00625"/>
              <c:y val="0.457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80836"/>
        <c:crosses val="autoZero"/>
        <c:crossBetween val="midCat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92"/>
          <c:y val="0.94125"/>
          <c:w val="0.48175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42</xdr:row>
      <xdr:rowOff>142875</xdr:rowOff>
    </xdr:from>
    <xdr:to>
      <xdr:col>12</xdr:col>
      <xdr:colOff>104775</xdr:colOff>
      <xdr:row>77</xdr:row>
      <xdr:rowOff>142875</xdr:rowOff>
    </xdr:to>
    <xdr:graphicFrame macro="">
      <xdr:nvGraphicFramePr>
        <xdr:cNvPr id="1095" name="Chart 64"/>
        <xdr:cNvGraphicFramePr/>
      </xdr:nvGraphicFramePr>
      <xdr:xfrm>
        <a:off x="1685925" y="6753225"/>
        <a:ext cx="753427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79"/>
  <sheetViews>
    <sheetView showGridLines="0" tabSelected="1" workbookViewId="0" topLeftCell="A1">
      <selection activeCell="G5" sqref="G5:L5"/>
    </sheetView>
  </sheetViews>
  <sheetFormatPr defaultColWidth="11.421875" defaultRowHeight="12.75"/>
  <cols>
    <col min="1" max="2" width="11.421875" style="3" customWidth="1"/>
    <col min="3" max="5" width="2.28125" style="3" customWidth="1"/>
    <col min="6" max="6" width="20.421875" style="4" customWidth="1"/>
    <col min="7" max="7" width="17.421875" style="4" customWidth="1"/>
    <col min="8" max="8" width="16.57421875" style="3" customWidth="1"/>
    <col min="9" max="9" width="0.9921875" style="3" customWidth="1"/>
    <col min="10" max="10" width="2.140625" style="3" customWidth="1"/>
    <col min="11" max="11" width="29.7109375" style="3" customWidth="1"/>
    <col min="12" max="12" width="19.7109375" style="3" customWidth="1"/>
    <col min="13" max="13" width="1.8515625" style="3" customWidth="1"/>
    <col min="14" max="14" width="1.57421875" style="3" customWidth="1"/>
    <col min="15" max="16384" width="11.421875" style="3" customWidth="1"/>
  </cols>
  <sheetData>
    <row r="2" spans="6:11" ht="13.5" thickBot="1">
      <c r="F2" s="80"/>
      <c r="G2" s="80"/>
      <c r="H2" s="80"/>
      <c r="I2" s="80"/>
      <c r="J2" s="80"/>
      <c r="K2" s="80"/>
    </row>
    <row r="3" spans="3:14" s="5" customFormat="1" ht="18.75" thickBot="1">
      <c r="C3" s="87" t="s">
        <v>34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</row>
    <row r="4" spans="3:14" ht="12.75">
      <c r="C4" s="49"/>
      <c r="D4" s="4"/>
      <c r="E4" s="4"/>
      <c r="F4" s="81"/>
      <c r="G4" s="81"/>
      <c r="H4" s="81"/>
      <c r="I4" s="81"/>
      <c r="J4" s="81"/>
      <c r="K4" s="81"/>
      <c r="L4" s="4"/>
      <c r="M4" s="4"/>
      <c r="N4" s="50"/>
    </row>
    <row r="5" spans="3:14" ht="12.75">
      <c r="C5" s="49"/>
      <c r="D5" s="4"/>
      <c r="E5" s="1" t="s">
        <v>11</v>
      </c>
      <c r="F5" s="8"/>
      <c r="G5" s="84" t="s">
        <v>33</v>
      </c>
      <c r="H5" s="85"/>
      <c r="I5" s="85"/>
      <c r="J5" s="85"/>
      <c r="K5" s="85"/>
      <c r="L5" s="86"/>
      <c r="M5" s="4"/>
      <c r="N5" s="50"/>
    </row>
    <row r="6" spans="3:14" ht="12.75">
      <c r="C6" s="49"/>
      <c r="D6" s="4"/>
      <c r="E6" s="4"/>
      <c r="F6" s="8"/>
      <c r="H6" s="4"/>
      <c r="I6" s="4"/>
      <c r="J6" s="4"/>
      <c r="K6" s="4"/>
      <c r="L6" s="4"/>
      <c r="M6" s="4"/>
      <c r="N6" s="50"/>
    </row>
    <row r="7" spans="3:14" ht="12.75">
      <c r="C7" s="49"/>
      <c r="D7" s="4"/>
      <c r="E7" s="1" t="s">
        <v>12</v>
      </c>
      <c r="F7" s="8"/>
      <c r="G7" s="2">
        <v>43389</v>
      </c>
      <c r="H7" s="8"/>
      <c r="I7" s="8"/>
      <c r="J7" s="8"/>
      <c r="K7" s="8"/>
      <c r="L7" s="4"/>
      <c r="M7" s="4"/>
      <c r="N7" s="50"/>
    </row>
    <row r="8" spans="3:14" s="6" customFormat="1" ht="12.75">
      <c r="C8" s="51"/>
      <c r="D8" s="52"/>
      <c r="E8" s="52"/>
      <c r="F8" s="82"/>
      <c r="G8" s="82"/>
      <c r="H8" s="82"/>
      <c r="I8" s="82"/>
      <c r="J8" s="82"/>
      <c r="K8" s="82"/>
      <c r="L8" s="52"/>
      <c r="M8" s="52"/>
      <c r="N8" s="53"/>
    </row>
    <row r="9" spans="3:14" s="6" customFormat="1" ht="5.1" customHeight="1">
      <c r="C9" s="51"/>
      <c r="D9" s="12"/>
      <c r="E9" s="13"/>
      <c r="F9" s="14"/>
      <c r="G9" s="14"/>
      <c r="H9" s="14"/>
      <c r="I9" s="14"/>
      <c r="J9" s="14"/>
      <c r="K9" s="14"/>
      <c r="L9" s="13"/>
      <c r="M9" s="15"/>
      <c r="N9" s="53"/>
    </row>
    <row r="10" spans="3:14" ht="15.75" customHeight="1">
      <c r="C10" s="49"/>
      <c r="D10" s="16"/>
      <c r="E10" s="17" t="s">
        <v>32</v>
      </c>
      <c r="H10" s="4"/>
      <c r="I10" s="4"/>
      <c r="J10" s="7" t="s">
        <v>43</v>
      </c>
      <c r="K10" s="4"/>
      <c r="L10" s="4"/>
      <c r="M10" s="18"/>
      <c r="N10" s="50"/>
    </row>
    <row r="11" spans="3:14" ht="5.1" customHeight="1">
      <c r="C11" s="49"/>
      <c r="D11" s="16"/>
      <c r="E11" s="17"/>
      <c r="H11" s="4"/>
      <c r="I11" s="4"/>
      <c r="J11" s="4"/>
      <c r="K11" s="4"/>
      <c r="L11" s="4"/>
      <c r="M11" s="18"/>
      <c r="N11" s="50"/>
    </row>
    <row r="12" spans="3:14" ht="15.75" customHeight="1">
      <c r="C12" s="49"/>
      <c r="D12" s="16"/>
      <c r="E12" s="4"/>
      <c r="F12" s="4" t="s">
        <v>35</v>
      </c>
      <c r="H12" s="75">
        <v>55000</v>
      </c>
      <c r="I12" s="4"/>
      <c r="J12" s="4"/>
      <c r="K12" s="4" t="s">
        <v>1</v>
      </c>
      <c r="L12" s="79">
        <v>1.1</v>
      </c>
      <c r="M12" s="18"/>
      <c r="N12" s="50"/>
    </row>
    <row r="13" spans="3:14" ht="15.75" customHeight="1">
      <c r="C13" s="49"/>
      <c r="D13" s="16"/>
      <c r="E13" s="4"/>
      <c r="F13" s="4" t="s">
        <v>36</v>
      </c>
      <c r="H13" s="75">
        <v>4000</v>
      </c>
      <c r="I13" s="4"/>
      <c r="J13" s="4"/>
      <c r="K13" s="4" t="s">
        <v>0</v>
      </c>
      <c r="L13" s="79">
        <v>0.3</v>
      </c>
      <c r="M13" s="18"/>
      <c r="N13" s="50"/>
    </row>
    <row r="14" spans="3:14" ht="15.75" customHeight="1">
      <c r="C14" s="49"/>
      <c r="D14" s="16"/>
      <c r="E14" s="4"/>
      <c r="F14" s="4" t="s">
        <v>37</v>
      </c>
      <c r="H14" s="76">
        <v>5</v>
      </c>
      <c r="I14" s="4"/>
      <c r="J14" s="4"/>
      <c r="K14" s="4" t="s">
        <v>29</v>
      </c>
      <c r="L14" s="79">
        <v>0.3</v>
      </c>
      <c r="M14" s="18"/>
      <c r="N14" s="50"/>
    </row>
    <row r="15" spans="3:14" ht="15.75" customHeight="1">
      <c r="C15" s="49"/>
      <c r="D15" s="16"/>
      <c r="E15" s="4"/>
      <c r="F15" s="4" t="s">
        <v>38</v>
      </c>
      <c r="H15" s="75">
        <v>6000</v>
      </c>
      <c r="I15" s="4"/>
      <c r="J15" s="4"/>
      <c r="K15" s="4"/>
      <c r="L15" s="4"/>
      <c r="M15" s="18"/>
      <c r="N15" s="50"/>
    </row>
    <row r="16" spans="3:14" ht="15.75" customHeight="1">
      <c r="C16" s="49"/>
      <c r="D16" s="16"/>
      <c r="E16" s="4"/>
      <c r="F16" s="4" t="s">
        <v>39</v>
      </c>
      <c r="H16" s="77">
        <v>0.14</v>
      </c>
      <c r="I16" s="4"/>
      <c r="J16" s="4"/>
      <c r="K16" s="4"/>
      <c r="L16" s="4"/>
      <c r="M16" s="18"/>
      <c r="N16" s="50"/>
    </row>
    <row r="17" spans="3:14" s="4" customFormat="1" ht="5.1" customHeight="1">
      <c r="C17" s="49"/>
      <c r="D17" s="16"/>
      <c r="M17" s="18"/>
      <c r="N17" s="50"/>
    </row>
    <row r="18" spans="3:14" ht="15.75" customHeight="1">
      <c r="C18" s="49"/>
      <c r="D18" s="16"/>
      <c r="E18" s="7" t="s">
        <v>40</v>
      </c>
      <c r="H18" s="81"/>
      <c r="I18" s="81"/>
      <c r="J18" s="81"/>
      <c r="K18" s="4"/>
      <c r="L18" s="4"/>
      <c r="M18" s="18"/>
      <c r="N18" s="50"/>
    </row>
    <row r="19" spans="3:14" ht="5.1" customHeight="1">
      <c r="C19" s="49"/>
      <c r="D19" s="16"/>
      <c r="E19" s="4"/>
      <c r="H19" s="4"/>
      <c r="I19" s="4"/>
      <c r="J19" s="4"/>
      <c r="K19" s="4"/>
      <c r="L19" s="4"/>
      <c r="M19" s="18"/>
      <c r="N19" s="50"/>
    </row>
    <row r="20" spans="3:14" ht="15.75" customHeight="1">
      <c r="C20" s="49"/>
      <c r="D20" s="16"/>
      <c r="E20" s="4"/>
      <c r="F20" s="4" t="s">
        <v>41</v>
      </c>
      <c r="H20" s="78">
        <v>30000</v>
      </c>
      <c r="I20" s="4"/>
      <c r="J20" s="4"/>
      <c r="K20" s="4"/>
      <c r="L20" s="4"/>
      <c r="M20" s="18"/>
      <c r="N20" s="50"/>
    </row>
    <row r="21" spans="3:14" ht="15.75" customHeight="1">
      <c r="C21" s="49"/>
      <c r="D21" s="16"/>
      <c r="E21" s="4"/>
      <c r="F21" s="4" t="s">
        <v>42</v>
      </c>
      <c r="H21" s="79">
        <v>3.5</v>
      </c>
      <c r="I21" s="4"/>
      <c r="J21" s="4"/>
      <c r="K21" s="4"/>
      <c r="L21" s="4"/>
      <c r="M21" s="18"/>
      <c r="N21" s="50"/>
    </row>
    <row r="22" spans="3:14" ht="5.1" customHeight="1">
      <c r="C22" s="49"/>
      <c r="D22" s="19"/>
      <c r="E22" s="20"/>
      <c r="F22" s="20"/>
      <c r="G22" s="20"/>
      <c r="H22" s="21"/>
      <c r="I22" s="20"/>
      <c r="J22" s="20"/>
      <c r="K22" s="20"/>
      <c r="L22" s="20"/>
      <c r="M22" s="22"/>
      <c r="N22" s="50"/>
    </row>
    <row r="23" spans="3:14" ht="15.75" customHeight="1">
      <c r="C23" s="49"/>
      <c r="D23" s="4"/>
      <c r="E23" s="4"/>
      <c r="H23" s="9"/>
      <c r="I23" s="4"/>
      <c r="J23" s="4"/>
      <c r="K23" s="4"/>
      <c r="L23" s="4"/>
      <c r="M23" s="4"/>
      <c r="N23" s="50"/>
    </row>
    <row r="24" spans="3:14" s="4" customFormat="1" ht="5.1" customHeight="1">
      <c r="C24" s="49"/>
      <c r="D24" s="23"/>
      <c r="E24" s="24"/>
      <c r="F24" s="24"/>
      <c r="G24" s="24"/>
      <c r="H24" s="24"/>
      <c r="I24" s="24"/>
      <c r="J24" s="24"/>
      <c r="K24" s="24"/>
      <c r="L24" s="24"/>
      <c r="M24" s="25"/>
      <c r="N24" s="50"/>
    </row>
    <row r="25" spans="2:14" ht="15.75" customHeight="1">
      <c r="B25" s="4"/>
      <c r="C25" s="49"/>
      <c r="D25" s="16"/>
      <c r="E25" s="30" t="s">
        <v>16</v>
      </c>
      <c r="H25" s="91"/>
      <c r="I25" s="91"/>
      <c r="J25" s="91"/>
      <c r="K25" s="7" t="s">
        <v>17</v>
      </c>
      <c r="L25" s="4"/>
      <c r="M25" s="18"/>
      <c r="N25" s="50"/>
    </row>
    <row r="26" spans="2:14" ht="5.1" customHeight="1">
      <c r="B26" s="4"/>
      <c r="C26" s="49"/>
      <c r="D26" s="16"/>
      <c r="E26" s="4"/>
      <c r="H26" s="4"/>
      <c r="I26" s="4"/>
      <c r="J26" s="4"/>
      <c r="K26" s="4"/>
      <c r="L26" s="4"/>
      <c r="M26" s="18"/>
      <c r="N26" s="50"/>
    </row>
    <row r="27" spans="2:14" ht="15.75" customHeight="1">
      <c r="B27" s="4"/>
      <c r="C27" s="49"/>
      <c r="D27" s="16"/>
      <c r="E27" s="4"/>
      <c r="F27" s="4" t="s">
        <v>31</v>
      </c>
      <c r="H27" s="44">
        <f>IF(ISERROR((H12-H13)/H14),0,(H12-H13)/H14)</f>
        <v>10200</v>
      </c>
      <c r="I27" s="10"/>
      <c r="J27" s="10"/>
      <c r="K27" s="4" t="s">
        <v>3</v>
      </c>
      <c r="L27" s="45">
        <f>IF(ISERROR(L12+L13+L14),0,L12+L13+L14)</f>
        <v>1.7000000000000002</v>
      </c>
      <c r="M27" s="26"/>
      <c r="N27" s="54"/>
    </row>
    <row r="28" spans="2:14" ht="15.75" customHeight="1">
      <c r="B28" s="4"/>
      <c r="C28" s="49"/>
      <c r="D28" s="16"/>
      <c r="E28" s="4"/>
      <c r="F28" s="4" t="s">
        <v>2</v>
      </c>
      <c r="H28" s="44">
        <f>IF(ISERROR((H12+H13)/2*$H16),0,(H12+H13)/2*$H16)</f>
        <v>4130</v>
      </c>
      <c r="I28" s="10"/>
      <c r="J28" s="10"/>
      <c r="K28" s="4" t="s">
        <v>4</v>
      </c>
      <c r="L28" s="45">
        <f>IF(ISERROR(L27*$H20),0,L27*$H20)</f>
        <v>51000.00000000001</v>
      </c>
      <c r="M28" s="27"/>
      <c r="N28" s="55"/>
    </row>
    <row r="29" spans="2:14" ht="15.75" customHeight="1">
      <c r="B29" s="4"/>
      <c r="C29" s="49"/>
      <c r="D29" s="16"/>
      <c r="E29" s="4"/>
      <c r="F29" s="4" t="s">
        <v>13</v>
      </c>
      <c r="H29" s="44">
        <f>IF(ISERROR(H15),0,H15)</f>
        <v>6000</v>
      </c>
      <c r="I29" s="10"/>
      <c r="J29" s="10"/>
      <c r="K29" s="4"/>
      <c r="L29" s="4"/>
      <c r="M29" s="18"/>
      <c r="N29" s="50"/>
    </row>
    <row r="30" spans="2:14" ht="15.75" customHeight="1">
      <c r="B30" s="4"/>
      <c r="C30" s="49"/>
      <c r="D30" s="16"/>
      <c r="E30" s="4"/>
      <c r="F30" s="7" t="s">
        <v>14</v>
      </c>
      <c r="H30" s="45">
        <f>IF(ISERROR(SUM(H27:H29)),0,SUM(H27:H29))</f>
        <v>20330</v>
      </c>
      <c r="I30" s="11"/>
      <c r="J30" s="11"/>
      <c r="K30" s="4"/>
      <c r="L30" s="4"/>
      <c r="M30" s="18"/>
      <c r="N30" s="50"/>
    </row>
    <row r="31" spans="2:14" ht="15.75" customHeight="1">
      <c r="B31" s="4"/>
      <c r="C31" s="49"/>
      <c r="D31" s="16"/>
      <c r="E31" s="4"/>
      <c r="H31" s="4"/>
      <c r="I31" s="4"/>
      <c r="J31" s="4"/>
      <c r="K31" s="4"/>
      <c r="L31" s="4"/>
      <c r="M31" s="18"/>
      <c r="N31" s="50"/>
    </row>
    <row r="32" spans="2:14" ht="15.75" customHeight="1">
      <c r="B32" s="4"/>
      <c r="C32" s="49"/>
      <c r="D32" s="16"/>
      <c r="E32" s="4"/>
      <c r="F32" s="7" t="s">
        <v>5</v>
      </c>
      <c r="H32" s="45">
        <f>IF(ISERROR(H30+L28),0,H30+L28)</f>
        <v>71330</v>
      </c>
      <c r="I32" s="4"/>
      <c r="J32" s="4"/>
      <c r="K32" s="4"/>
      <c r="L32" s="4"/>
      <c r="M32" s="18"/>
      <c r="N32" s="50"/>
    </row>
    <row r="33" spans="2:14" ht="15.75" customHeight="1">
      <c r="B33" s="4"/>
      <c r="C33" s="49"/>
      <c r="D33" s="16"/>
      <c r="E33" s="4"/>
      <c r="F33" s="7" t="s">
        <v>10</v>
      </c>
      <c r="H33" s="46">
        <f>IF(ISERROR(H32/$H20),0,H32/$H20)</f>
        <v>2.377666666666667</v>
      </c>
      <c r="I33" s="11"/>
      <c r="J33" s="11"/>
      <c r="K33" s="4"/>
      <c r="L33" s="4"/>
      <c r="M33" s="18"/>
      <c r="N33" s="50"/>
    </row>
    <row r="34" spans="2:14" ht="5.1" customHeight="1">
      <c r="B34" s="4"/>
      <c r="C34" s="49"/>
      <c r="D34" s="19"/>
      <c r="E34" s="20"/>
      <c r="F34" s="20"/>
      <c r="G34" s="20"/>
      <c r="H34" s="90"/>
      <c r="I34" s="90"/>
      <c r="J34" s="90"/>
      <c r="K34" s="20"/>
      <c r="L34" s="20"/>
      <c r="M34" s="22"/>
      <c r="N34" s="50"/>
    </row>
    <row r="35" spans="2:14" ht="15.75" customHeight="1">
      <c r="B35" s="4"/>
      <c r="C35" s="49"/>
      <c r="D35" s="4"/>
      <c r="E35" s="4"/>
      <c r="H35" s="28"/>
      <c r="I35" s="28"/>
      <c r="J35" s="28"/>
      <c r="K35" s="4"/>
      <c r="L35" s="4"/>
      <c r="M35" s="4"/>
      <c r="N35" s="50"/>
    </row>
    <row r="36" spans="2:14" ht="5.1" customHeight="1">
      <c r="B36" s="4"/>
      <c r="C36" s="49"/>
      <c r="D36" s="32"/>
      <c r="E36" s="33"/>
      <c r="F36" s="33"/>
      <c r="G36" s="33"/>
      <c r="H36" s="34"/>
      <c r="I36" s="34"/>
      <c r="J36" s="34"/>
      <c r="K36" s="33"/>
      <c r="L36" s="33"/>
      <c r="M36" s="35"/>
      <c r="N36" s="50"/>
    </row>
    <row r="37" spans="2:14" ht="15.75" customHeight="1">
      <c r="B37" s="4"/>
      <c r="C37" s="49"/>
      <c r="D37" s="36"/>
      <c r="E37" s="30" t="str">
        <f>IF(ISERROR(IF(H41&lt;0,"Berechnung des Verlustes","Berechnung des Gewinns")),"Berechnung des Gewinns",IF(H41&lt;0,"Berechnung des Verlustes","Berechnung des Gewinns"))</f>
        <v>Berechnung des Gewinns</v>
      </c>
      <c r="F37" s="29"/>
      <c r="G37" s="29"/>
      <c r="H37" s="29"/>
      <c r="I37" s="29"/>
      <c r="J37" s="29"/>
      <c r="K37" s="30" t="s">
        <v>44</v>
      </c>
      <c r="L37" s="29"/>
      <c r="M37" s="37"/>
      <c r="N37" s="50"/>
    </row>
    <row r="38" spans="2:14" ht="5.1" customHeight="1">
      <c r="B38" s="4"/>
      <c r="C38" s="49"/>
      <c r="D38" s="36"/>
      <c r="E38" s="29"/>
      <c r="F38" s="29"/>
      <c r="G38" s="29"/>
      <c r="H38" s="83"/>
      <c r="I38" s="83"/>
      <c r="J38" s="83"/>
      <c r="K38" s="4"/>
      <c r="L38" s="29"/>
      <c r="M38" s="37"/>
      <c r="N38" s="50"/>
    </row>
    <row r="39" spans="2:14" ht="15.75" customHeight="1">
      <c r="B39" s="4"/>
      <c r="C39" s="49"/>
      <c r="D39" s="36"/>
      <c r="E39" s="29"/>
      <c r="F39" s="29" t="s">
        <v>6</v>
      </c>
      <c r="G39" s="29"/>
      <c r="H39" s="44">
        <f>IF(ISERROR(H21*$H20),0,H21*$H20)</f>
        <v>105000</v>
      </c>
      <c r="I39" s="41"/>
      <c r="J39" s="41"/>
      <c r="K39" s="29" t="s">
        <v>9</v>
      </c>
      <c r="L39" s="47">
        <f>IF(ISERROR(H21-L27),0,H21-L27)</f>
        <v>1.7999999999999998</v>
      </c>
      <c r="M39" s="37"/>
      <c r="N39" s="50"/>
    </row>
    <row r="40" spans="2:14" ht="15.75" customHeight="1">
      <c r="B40" s="4"/>
      <c r="C40" s="49"/>
      <c r="D40" s="36"/>
      <c r="E40" s="29"/>
      <c r="F40" s="29" t="s">
        <v>7</v>
      </c>
      <c r="G40" s="29"/>
      <c r="H40" s="44">
        <f>IF(ISERROR(H32),0,H32)</f>
        <v>71330</v>
      </c>
      <c r="I40" s="41"/>
      <c r="J40" s="41"/>
      <c r="K40" s="30" t="s">
        <v>45</v>
      </c>
      <c r="L40" s="48">
        <f>IF(ISERROR(IF(L39&gt;0,H30/L39,"undefiniert")),0,IF(L39&gt;0,H30/L39,"undefiniert"))</f>
        <v>11294.444444444445</v>
      </c>
      <c r="M40" s="37"/>
      <c r="N40" s="50"/>
    </row>
    <row r="41" spans="2:14" ht="15.75" customHeight="1">
      <c r="B41" s="4"/>
      <c r="C41" s="49"/>
      <c r="D41" s="36"/>
      <c r="E41" s="29"/>
      <c r="F41" s="31" t="s">
        <v>8</v>
      </c>
      <c r="G41" s="29"/>
      <c r="H41" s="45">
        <f>IF(ISERROR(H39-H40),0,H39-H40)</f>
        <v>33670</v>
      </c>
      <c r="I41" s="42"/>
      <c r="J41" s="42"/>
      <c r="K41" s="29"/>
      <c r="L41" s="29"/>
      <c r="M41" s="37"/>
      <c r="N41" s="50"/>
    </row>
    <row r="42" spans="2:14" ht="5.1" customHeight="1">
      <c r="B42" s="4"/>
      <c r="C42" s="49"/>
      <c r="D42" s="38"/>
      <c r="E42" s="39"/>
      <c r="F42" s="39"/>
      <c r="G42" s="39"/>
      <c r="H42" s="39"/>
      <c r="I42" s="39"/>
      <c r="J42" s="39"/>
      <c r="K42" s="39"/>
      <c r="L42" s="39"/>
      <c r="M42" s="40"/>
      <c r="N42" s="50"/>
    </row>
    <row r="43" spans="3:14" ht="12.75">
      <c r="C43" s="49"/>
      <c r="D43" s="4"/>
      <c r="E43" s="4"/>
      <c r="H43" s="4"/>
      <c r="I43" s="4"/>
      <c r="J43" s="4"/>
      <c r="K43" s="4"/>
      <c r="L43" s="4"/>
      <c r="M43" s="4"/>
      <c r="N43" s="50"/>
    </row>
    <row r="44" spans="3:14" ht="12.75">
      <c r="C44" s="49"/>
      <c r="D44" s="4"/>
      <c r="E44" s="4"/>
      <c r="H44" s="4"/>
      <c r="I44" s="4"/>
      <c r="J44" s="4"/>
      <c r="K44" s="4"/>
      <c r="L44" s="4"/>
      <c r="M44" s="4"/>
      <c r="N44" s="50"/>
    </row>
    <row r="45" spans="3:14" ht="12.75">
      <c r="C45" s="49"/>
      <c r="D45" s="4"/>
      <c r="E45" s="4"/>
      <c r="H45" s="4"/>
      <c r="I45" s="4"/>
      <c r="J45" s="4"/>
      <c r="K45" s="4"/>
      <c r="L45" s="4"/>
      <c r="M45" s="4"/>
      <c r="N45" s="50"/>
    </row>
    <row r="46" spans="3:14" ht="12.75">
      <c r="C46" s="49"/>
      <c r="D46" s="4"/>
      <c r="E46" s="4"/>
      <c r="H46" s="4"/>
      <c r="I46" s="4"/>
      <c r="J46" s="4"/>
      <c r="K46" s="4"/>
      <c r="L46" s="4"/>
      <c r="M46" s="4"/>
      <c r="N46" s="50"/>
    </row>
    <row r="47" spans="3:14" ht="12.75">
      <c r="C47" s="49"/>
      <c r="D47" s="4"/>
      <c r="E47" s="4"/>
      <c r="H47" s="4"/>
      <c r="I47" s="4"/>
      <c r="J47" s="4"/>
      <c r="K47" s="4"/>
      <c r="L47" s="4"/>
      <c r="M47" s="4"/>
      <c r="N47" s="50"/>
    </row>
    <row r="48" spans="3:14" ht="12.75">
      <c r="C48" s="49"/>
      <c r="D48" s="4"/>
      <c r="E48" s="4"/>
      <c r="H48" s="4"/>
      <c r="I48" s="4"/>
      <c r="J48" s="4"/>
      <c r="K48" s="4"/>
      <c r="L48" s="4"/>
      <c r="M48" s="4"/>
      <c r="N48" s="50"/>
    </row>
    <row r="49" spans="3:14" ht="12.75">
      <c r="C49" s="49"/>
      <c r="D49" s="4"/>
      <c r="E49" s="4"/>
      <c r="H49" s="4"/>
      <c r="I49" s="4"/>
      <c r="J49" s="4"/>
      <c r="K49" s="4"/>
      <c r="L49" s="4"/>
      <c r="M49" s="4"/>
      <c r="N49" s="50"/>
    </row>
    <row r="50" spans="3:14" ht="12.75">
      <c r="C50" s="49"/>
      <c r="D50" s="4"/>
      <c r="E50" s="4"/>
      <c r="H50" s="4"/>
      <c r="I50" s="4"/>
      <c r="J50" s="4"/>
      <c r="K50" s="4"/>
      <c r="L50" s="4"/>
      <c r="M50" s="4"/>
      <c r="N50" s="50"/>
    </row>
    <row r="51" spans="3:14" ht="12.75">
      <c r="C51" s="49"/>
      <c r="D51" s="4"/>
      <c r="E51" s="4"/>
      <c r="H51" s="4"/>
      <c r="I51" s="4"/>
      <c r="J51" s="4"/>
      <c r="K51" s="4"/>
      <c r="L51" s="4"/>
      <c r="M51" s="4"/>
      <c r="N51" s="50"/>
    </row>
    <row r="52" spans="3:14" ht="12.75">
      <c r="C52" s="49"/>
      <c r="D52" s="4"/>
      <c r="E52" s="4"/>
      <c r="H52" s="4"/>
      <c r="I52" s="4"/>
      <c r="J52" s="4"/>
      <c r="K52" s="4"/>
      <c r="L52" s="4"/>
      <c r="M52" s="4"/>
      <c r="N52" s="50"/>
    </row>
    <row r="53" spans="3:14" ht="12.75">
      <c r="C53" s="49"/>
      <c r="D53" s="4"/>
      <c r="E53" s="4"/>
      <c r="H53" s="4"/>
      <c r="I53" s="4"/>
      <c r="J53" s="4"/>
      <c r="K53" s="4"/>
      <c r="L53" s="4"/>
      <c r="M53" s="4"/>
      <c r="N53" s="50"/>
    </row>
    <row r="54" spans="3:14" ht="12.75">
      <c r="C54" s="49"/>
      <c r="D54" s="4"/>
      <c r="E54" s="4"/>
      <c r="H54" s="4"/>
      <c r="I54" s="4"/>
      <c r="J54" s="4"/>
      <c r="K54" s="4"/>
      <c r="L54" s="4"/>
      <c r="M54" s="4"/>
      <c r="N54" s="50"/>
    </row>
    <row r="55" spans="3:14" ht="12.75">
      <c r="C55" s="49"/>
      <c r="D55" s="4"/>
      <c r="E55" s="4"/>
      <c r="H55" s="4"/>
      <c r="I55" s="4"/>
      <c r="J55" s="4"/>
      <c r="K55" s="4"/>
      <c r="L55" s="4"/>
      <c r="M55" s="4"/>
      <c r="N55" s="50"/>
    </row>
    <row r="56" spans="3:14" ht="12.75">
      <c r="C56" s="49"/>
      <c r="D56" s="4"/>
      <c r="E56" s="4"/>
      <c r="H56" s="4"/>
      <c r="I56" s="4"/>
      <c r="J56" s="4"/>
      <c r="K56" s="4"/>
      <c r="L56" s="4"/>
      <c r="M56" s="4"/>
      <c r="N56" s="50"/>
    </row>
    <row r="57" spans="3:14" ht="12.75">
      <c r="C57" s="49"/>
      <c r="D57" s="4"/>
      <c r="E57" s="4"/>
      <c r="H57" s="4"/>
      <c r="I57" s="4"/>
      <c r="J57" s="4"/>
      <c r="K57" s="4"/>
      <c r="L57" s="4"/>
      <c r="M57" s="4"/>
      <c r="N57" s="50"/>
    </row>
    <row r="58" spans="3:14" ht="12.75">
      <c r="C58" s="49"/>
      <c r="D58" s="4"/>
      <c r="E58" s="4"/>
      <c r="H58" s="4"/>
      <c r="I58" s="4"/>
      <c r="J58" s="4"/>
      <c r="K58" s="4"/>
      <c r="L58" s="4"/>
      <c r="M58" s="4"/>
      <c r="N58" s="50"/>
    </row>
    <row r="59" spans="3:14" ht="12.75">
      <c r="C59" s="49"/>
      <c r="D59" s="4"/>
      <c r="E59" s="4"/>
      <c r="H59" s="4"/>
      <c r="I59" s="4"/>
      <c r="J59" s="4"/>
      <c r="K59" s="4"/>
      <c r="L59" s="4"/>
      <c r="M59" s="4"/>
      <c r="N59" s="50"/>
    </row>
    <row r="60" spans="3:14" ht="12.75">
      <c r="C60" s="49"/>
      <c r="D60" s="4"/>
      <c r="E60" s="4"/>
      <c r="H60" s="4"/>
      <c r="I60" s="4"/>
      <c r="J60" s="4"/>
      <c r="K60" s="4"/>
      <c r="L60" s="4"/>
      <c r="M60" s="4"/>
      <c r="N60" s="50"/>
    </row>
    <row r="61" spans="3:14" ht="12.75">
      <c r="C61" s="49"/>
      <c r="D61" s="4"/>
      <c r="E61" s="4"/>
      <c r="H61" s="4"/>
      <c r="I61" s="4"/>
      <c r="J61" s="4"/>
      <c r="K61" s="4"/>
      <c r="L61" s="4"/>
      <c r="M61" s="4"/>
      <c r="N61" s="50"/>
    </row>
    <row r="62" spans="3:14" ht="12.75">
      <c r="C62" s="49"/>
      <c r="D62" s="4"/>
      <c r="E62" s="4"/>
      <c r="H62" s="4"/>
      <c r="I62" s="4"/>
      <c r="J62" s="4"/>
      <c r="K62" s="4"/>
      <c r="L62" s="4"/>
      <c r="M62" s="4"/>
      <c r="N62" s="50"/>
    </row>
    <row r="63" spans="3:14" ht="12.75">
      <c r="C63" s="49"/>
      <c r="D63" s="4"/>
      <c r="E63" s="4"/>
      <c r="H63" s="4"/>
      <c r="I63" s="4"/>
      <c r="J63" s="4"/>
      <c r="K63" s="4"/>
      <c r="L63" s="4"/>
      <c r="M63" s="4"/>
      <c r="N63" s="50"/>
    </row>
    <row r="64" spans="3:14" ht="12.75">
      <c r="C64" s="49"/>
      <c r="D64" s="4"/>
      <c r="E64" s="4"/>
      <c r="H64" s="4"/>
      <c r="I64" s="4"/>
      <c r="J64" s="4"/>
      <c r="K64" s="4"/>
      <c r="L64" s="4"/>
      <c r="M64" s="4"/>
      <c r="N64" s="50"/>
    </row>
    <row r="65" spans="3:14" ht="12.75">
      <c r="C65" s="49"/>
      <c r="D65" s="4"/>
      <c r="E65" s="4"/>
      <c r="H65" s="4"/>
      <c r="I65" s="4"/>
      <c r="J65" s="4"/>
      <c r="K65" s="4"/>
      <c r="L65" s="4"/>
      <c r="M65" s="4"/>
      <c r="N65" s="50"/>
    </row>
    <row r="66" spans="3:14" ht="12.75">
      <c r="C66" s="49"/>
      <c r="D66" s="4"/>
      <c r="E66" s="4"/>
      <c r="H66" s="4"/>
      <c r="I66" s="4"/>
      <c r="J66" s="4"/>
      <c r="K66" s="4"/>
      <c r="L66" s="4"/>
      <c r="M66" s="4"/>
      <c r="N66" s="50"/>
    </row>
    <row r="67" spans="3:14" ht="12.75">
      <c r="C67" s="49"/>
      <c r="D67" s="4"/>
      <c r="E67" s="4"/>
      <c r="H67" s="4"/>
      <c r="I67" s="4"/>
      <c r="J67" s="4"/>
      <c r="K67" s="4"/>
      <c r="L67" s="4"/>
      <c r="M67" s="4"/>
      <c r="N67" s="50"/>
    </row>
    <row r="68" spans="3:14" ht="12.75">
      <c r="C68" s="49"/>
      <c r="D68" s="4"/>
      <c r="E68" s="4"/>
      <c r="H68" s="4"/>
      <c r="I68" s="4"/>
      <c r="J68" s="4"/>
      <c r="K68" s="4"/>
      <c r="L68" s="4"/>
      <c r="M68" s="4"/>
      <c r="N68" s="50"/>
    </row>
    <row r="69" spans="3:14" ht="12.75">
      <c r="C69" s="49"/>
      <c r="D69" s="4"/>
      <c r="E69" s="4"/>
      <c r="H69" s="4"/>
      <c r="I69" s="4"/>
      <c r="J69" s="4"/>
      <c r="K69" s="4"/>
      <c r="L69" s="4"/>
      <c r="M69" s="4"/>
      <c r="N69" s="50"/>
    </row>
    <row r="70" spans="3:14" ht="12.75">
      <c r="C70" s="49"/>
      <c r="D70" s="4"/>
      <c r="E70" s="4"/>
      <c r="H70" s="4"/>
      <c r="I70" s="4"/>
      <c r="J70" s="4"/>
      <c r="K70" s="4"/>
      <c r="L70" s="4"/>
      <c r="M70" s="4"/>
      <c r="N70" s="50"/>
    </row>
    <row r="71" spans="3:14" ht="12.75">
      <c r="C71" s="49"/>
      <c r="D71" s="4"/>
      <c r="E71" s="4"/>
      <c r="H71" s="4"/>
      <c r="I71" s="4"/>
      <c r="J71" s="4"/>
      <c r="K71" s="4"/>
      <c r="L71" s="4"/>
      <c r="M71" s="4"/>
      <c r="N71" s="50"/>
    </row>
    <row r="72" spans="3:14" ht="12.75">
      <c r="C72" s="49"/>
      <c r="D72" s="4"/>
      <c r="E72" s="4"/>
      <c r="H72" s="4"/>
      <c r="I72" s="4"/>
      <c r="J72" s="4"/>
      <c r="K72" s="4"/>
      <c r="L72" s="4"/>
      <c r="M72" s="4"/>
      <c r="N72" s="50"/>
    </row>
    <row r="73" spans="3:14" ht="12.75">
      <c r="C73" s="49"/>
      <c r="D73" s="4"/>
      <c r="E73" s="4"/>
      <c r="H73" s="4"/>
      <c r="I73" s="4"/>
      <c r="J73" s="4"/>
      <c r="K73" s="4"/>
      <c r="L73" s="4"/>
      <c r="M73" s="4"/>
      <c r="N73" s="50"/>
    </row>
    <row r="74" spans="3:14" ht="12.75">
      <c r="C74" s="49"/>
      <c r="D74" s="4"/>
      <c r="E74" s="4"/>
      <c r="H74" s="4"/>
      <c r="I74" s="4"/>
      <c r="J74" s="4"/>
      <c r="K74" s="4"/>
      <c r="L74" s="4"/>
      <c r="M74" s="4"/>
      <c r="N74" s="50"/>
    </row>
    <row r="75" spans="3:14" ht="12.75">
      <c r="C75" s="49"/>
      <c r="D75" s="4"/>
      <c r="E75" s="4"/>
      <c r="H75" s="4"/>
      <c r="I75" s="4"/>
      <c r="J75" s="4"/>
      <c r="K75" s="4"/>
      <c r="L75" s="4"/>
      <c r="M75" s="4"/>
      <c r="N75" s="50"/>
    </row>
    <row r="76" spans="3:14" ht="12.75">
      <c r="C76" s="49"/>
      <c r="D76" s="4"/>
      <c r="E76" s="4"/>
      <c r="H76" s="4"/>
      <c r="I76" s="4"/>
      <c r="J76" s="4"/>
      <c r="K76" s="4"/>
      <c r="L76" s="4"/>
      <c r="M76" s="4"/>
      <c r="N76" s="50"/>
    </row>
    <row r="77" spans="3:14" ht="12.75">
      <c r="C77" s="49"/>
      <c r="D77" s="4"/>
      <c r="E77" s="4"/>
      <c r="H77" s="4"/>
      <c r="I77" s="4"/>
      <c r="J77" s="4"/>
      <c r="K77" s="4"/>
      <c r="L77" s="4"/>
      <c r="M77" s="4"/>
      <c r="N77" s="50"/>
    </row>
    <row r="78" spans="3:14" ht="12.75">
      <c r="C78" s="49"/>
      <c r="D78" s="4"/>
      <c r="E78" s="4"/>
      <c r="H78" s="4"/>
      <c r="I78" s="4"/>
      <c r="J78" s="4"/>
      <c r="K78" s="4"/>
      <c r="L78" s="4"/>
      <c r="M78" s="4"/>
      <c r="N78" s="50"/>
    </row>
    <row r="79" spans="3:14" ht="13.5" thickBot="1">
      <c r="C79" s="56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8"/>
    </row>
  </sheetData>
  <mergeCells count="9">
    <mergeCell ref="F2:K2"/>
    <mergeCell ref="F4:K4"/>
    <mergeCell ref="F8:K8"/>
    <mergeCell ref="H38:J38"/>
    <mergeCell ref="G5:L5"/>
    <mergeCell ref="C3:N3"/>
    <mergeCell ref="H34:J34"/>
    <mergeCell ref="H18:J18"/>
    <mergeCell ref="H25:J25"/>
  </mergeCells>
  <dataValidations count="11">
    <dataValidation type="date" allowBlank="1" showInputMessage="1" showErrorMessage="1" errorTitle="Datum eingeben" error="Hier bitte das Datum des Investitionsantrags oder der Berechnung eingeben." sqref="G7">
      <formula1>42005</formula1>
      <formula2>47483</formula2>
    </dataValidation>
    <dataValidation type="decimal" allowBlank="1" showInputMessage="1" showErrorMessage="1" errorTitle="Anschaffungskosten" error="Hier bitte die Anschaffungskosten (positive Werte zwischen 1 und 999.999.999 Euro) eingeben." sqref="H12">
      <formula1>0</formula1>
      <formula2>999999999</formula2>
    </dataValidation>
    <dataValidation type="decimal" allowBlank="1" showInputMessage="1" showErrorMessage="1" errorTitle="Schrottwert" error="Hier bitte einen möglichen Schrottwert eingeben. Der Wert kann zwischen 0 Euro und den Anschaffungskosten liegen." sqref="H13">
      <formula1>0</formula1>
      <formula2>H12</formula2>
    </dataValidation>
    <dataValidation type="whole" allowBlank="1" showInputMessage="1" showErrorMessage="1" errorTitle="Nutzungsdauer eingeben" error="Hier bitte die Nutzungsdauer (zwischen 0 und 99 Jahren) eingeben." sqref="H14">
      <formula1>0</formula1>
      <formula2>99</formula2>
    </dataValidation>
    <dataValidation type="decimal" allowBlank="1" showInputMessage="1" showErrorMessage="1" errorTitle="Jährliche Fixkosten" error="Hier bitte die jährlichen Fixkosten eingeben." sqref="H15">
      <formula1>0</formula1>
      <formula2>999999999</formula2>
    </dataValidation>
    <dataValidation type="decimal" allowBlank="1" showInputMessage="1" showErrorMessage="1" errorTitle="Zinsfuß" error="Hier bitte den kalkulatorischen Zins (zwischen 0 und 99 Prozent) eingeben." sqref="H16">
      <formula1>0</formula1>
      <formula2>0.99</formula2>
    </dataValidation>
    <dataValidation type="whole" allowBlank="1" showInputMessage="1" showErrorMessage="1" errorTitle="Jährliche Produktionsmenge" error="Hier bitte die jährliche Produktionsmenge als ganze Zahl zwischen 0 und 999.999.999 Stück eingeben." sqref="H20">
      <formula1>0</formula1>
      <formula2>999999999</formula2>
    </dataValidation>
    <dataValidation type="decimal" allowBlank="1" showInputMessage="1" showErrorMessage="1" errorTitle="Verkaufspreis je Stück" error="Hier bitte den Verkaufspreis je Stück eingeben (maximal 999.999 Euro)" sqref="H21">
      <formula1>0</formula1>
      <formula2>999999</formula2>
    </dataValidation>
    <dataValidation type="decimal" allowBlank="1" showInputMessage="1" showErrorMessage="1" errorTitle="Lohnkosten je Stück" error="Hier bitte die variablen Lohnkosten je Stück (zwischen 0 und 999.999 Euro) eingeben." sqref="L12">
      <formula1>0</formula1>
      <formula2>999999</formula2>
    </dataValidation>
    <dataValidation type="decimal" allowBlank="1" showInputMessage="1" showErrorMessage="1" errorTitle="Materialkosten je Stück" error="Hier bitte die variablen Materialkosten je Stück (zwischen 0 und 999.999 Euro) eingeben." sqref="L13">
      <formula1>0</formula1>
      <formula2>999999</formula2>
    </dataValidation>
    <dataValidation type="decimal" allowBlank="1" showInputMessage="1" showErrorMessage="1" errorTitle="Sonstige variable Kosten" error="Hier bitte die sonstigen variablen Kosten (z. B. Energiekosten) je Stück (zwischen 0 und 999.999 Euro) eingeben." sqref="L14">
      <formula1>0</formula1>
      <formula2>999999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N30"/>
  <sheetViews>
    <sheetView showGridLines="0" workbookViewId="0" topLeftCell="A1">
      <selection activeCell="C6" sqref="C6"/>
    </sheetView>
  </sheetViews>
  <sheetFormatPr defaultColWidth="11.421875" defaultRowHeight="12.75"/>
  <cols>
    <col min="1" max="1" width="0.9921875" style="43" customWidth="1"/>
    <col min="2" max="2" width="6.00390625" style="43" customWidth="1"/>
    <col min="3" max="3" width="3.421875" style="43" bestFit="1" customWidth="1"/>
    <col min="4" max="6" width="11.421875" style="43" customWidth="1"/>
    <col min="7" max="7" width="12.7109375" style="43" customWidth="1"/>
    <col min="8" max="11" width="11.421875" style="43" customWidth="1"/>
    <col min="12" max="12" width="14.7109375" style="43" customWidth="1"/>
    <col min="13" max="16384" width="11.421875" style="43" customWidth="1"/>
  </cols>
  <sheetData>
    <row r="3" ht="13.5" thickBot="1"/>
    <row r="4" spans="3:14" ht="16.5" thickBot="1">
      <c r="C4" s="92" t="s">
        <v>28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</row>
    <row r="5" spans="3:14" ht="26.25" thickBot="1">
      <c r="C5" s="71" t="s">
        <v>26</v>
      </c>
      <c r="D5" s="72" t="s">
        <v>27</v>
      </c>
      <c r="E5" s="72" t="s">
        <v>18</v>
      </c>
      <c r="F5" s="72" t="s">
        <v>19</v>
      </c>
      <c r="G5" s="72" t="s">
        <v>30</v>
      </c>
      <c r="H5" s="73" t="s">
        <v>20</v>
      </c>
      <c r="I5" s="73" t="s">
        <v>15</v>
      </c>
      <c r="J5" s="72" t="s">
        <v>21</v>
      </c>
      <c r="K5" s="72" t="s">
        <v>22</v>
      </c>
      <c r="L5" s="72" t="s">
        <v>23</v>
      </c>
      <c r="M5" s="72" t="s">
        <v>25</v>
      </c>
      <c r="N5" s="74" t="s">
        <v>24</v>
      </c>
    </row>
    <row r="6" spans="3:14" ht="12.75">
      <c r="C6" s="59">
        <v>1</v>
      </c>
      <c r="D6" s="60">
        <v>0</v>
      </c>
      <c r="E6" s="60">
        <f>IF(ISERROR('Investitions-Break-even'!H$30),0,'Investitions-Break-even'!H$30)</f>
        <v>20330</v>
      </c>
      <c r="F6" s="60">
        <f>IF(ISERROR('Investitions-Break-even'!L$27*D6),0,'Investitions-Break-even'!L$27*D6)</f>
        <v>0</v>
      </c>
      <c r="G6" s="60">
        <f>IF(ISERROR(E6+F6),0,E6+F6)</f>
        <v>20330</v>
      </c>
      <c r="H6" s="60">
        <f>IF(ISERROR('Investitions-Break-even'!H$21*D6),0,'Investitions-Break-even'!H$21*D6)</f>
        <v>0</v>
      </c>
      <c r="I6" s="60">
        <f>IF(ISERROR(H6-G6),0,H6-G6)</f>
        <v>-20330</v>
      </c>
      <c r="J6" s="61"/>
      <c r="K6" s="61"/>
      <c r="L6" s="61"/>
      <c r="M6" s="61"/>
      <c r="N6" s="62"/>
    </row>
    <row r="7" spans="3:14" ht="12.75">
      <c r="C7" s="63">
        <f>C6+1</f>
        <v>2</v>
      </c>
      <c r="D7" s="64">
        <f>IF(ISERROR(D6+('Investitions-Break-even'!H$20/(MAX(C$6:C$30)-1))),0,D6+('Investitions-Break-even'!H$20/(MAX(C$6:C$30)-1)))</f>
        <v>1250</v>
      </c>
      <c r="E7" s="64">
        <f>IF(ISERROR('Investitions-Break-even'!H$30),0,'Investitions-Break-even'!H$30)</f>
        <v>20330</v>
      </c>
      <c r="F7" s="64">
        <f>IF(ISERROR('Investitions-Break-even'!L$27*D7),0,'Investitions-Break-even'!L$27*D7)</f>
        <v>2125</v>
      </c>
      <c r="G7" s="64">
        <f aca="true" t="shared" si="0" ref="G7:G30">IF(ISERROR(E7+F7),0,E7+F7)</f>
        <v>22455</v>
      </c>
      <c r="H7" s="64">
        <f>IF(ISERROR('Investitions-Break-even'!H$21*D7),0,'Investitions-Break-even'!H$21*D7)</f>
        <v>4375</v>
      </c>
      <c r="I7" s="64">
        <f aca="true" t="shared" si="1" ref="I7:I30">IF(ISERROR(H7-G7),0,H7-G7)</f>
        <v>-18080</v>
      </c>
      <c r="J7" s="65">
        <f>IF(ISERROR(E7/$D7),0,E7/$D7)</f>
        <v>16.264</v>
      </c>
      <c r="K7" s="65">
        <f>IF(ISERROR(F7/$D7),0,F7/$D7)</f>
        <v>1.7</v>
      </c>
      <c r="L7" s="65">
        <f>IF(ISERROR(G7/$D7),0,G7/$D7)</f>
        <v>17.964</v>
      </c>
      <c r="M7" s="65">
        <f>IF(ISERROR(H7/$D7),0,H7/$D7)</f>
        <v>3.5</v>
      </c>
      <c r="N7" s="66">
        <f>IF(ISERROR(M7-L7),0,M7-L7)</f>
        <v>-14.463999999999999</v>
      </c>
    </row>
    <row r="8" spans="3:14" ht="12.75">
      <c r="C8" s="63">
        <f aca="true" t="shared" si="2" ref="C8:C30">C7+1</f>
        <v>3</v>
      </c>
      <c r="D8" s="64">
        <f>IF(ISERROR(D7+('Investitions-Break-even'!H$20/(MAX(C$6:C$30)-1))),0,D7+('Investitions-Break-even'!H$20/(MAX(C$6:C$30)-1)))</f>
        <v>2500</v>
      </c>
      <c r="E8" s="64">
        <f>IF(ISERROR('Investitions-Break-even'!H$30),0,'Investitions-Break-even'!H$30)</f>
        <v>20330</v>
      </c>
      <c r="F8" s="64">
        <f>IF(ISERROR('Investitions-Break-even'!L$27*D8),0,'Investitions-Break-even'!L$27*D8)</f>
        <v>4250</v>
      </c>
      <c r="G8" s="64">
        <f t="shared" si="0"/>
        <v>24580</v>
      </c>
      <c r="H8" s="64">
        <f>IF(ISERROR('Investitions-Break-even'!H$21*D8),0,'Investitions-Break-even'!H$21*D8)</f>
        <v>8750</v>
      </c>
      <c r="I8" s="64">
        <f t="shared" si="1"/>
        <v>-15830</v>
      </c>
      <c r="J8" s="65">
        <f aca="true" t="shared" si="3" ref="J8:J30">IF(ISERROR(E8/$D8),0,E8/$D8)</f>
        <v>8.132</v>
      </c>
      <c r="K8" s="65">
        <f aca="true" t="shared" si="4" ref="K8:K30">IF(ISERROR(F8/$D8),0,F8/$D8)</f>
        <v>1.7</v>
      </c>
      <c r="L8" s="65">
        <f aca="true" t="shared" si="5" ref="L8:L30">IF(ISERROR(G8/$D8),0,G8/$D8)</f>
        <v>9.832</v>
      </c>
      <c r="M8" s="65">
        <f aca="true" t="shared" si="6" ref="M8:M30">IF(ISERROR(H8/$D8),0,H8/$D8)</f>
        <v>3.5</v>
      </c>
      <c r="N8" s="66">
        <f aca="true" t="shared" si="7" ref="N8:N30">IF(ISERROR(M8-L8),0,M8-L8)</f>
        <v>-6.332000000000001</v>
      </c>
    </row>
    <row r="9" spans="3:14" ht="12.75">
      <c r="C9" s="63">
        <f t="shared" si="2"/>
        <v>4</v>
      </c>
      <c r="D9" s="64">
        <f>IF(ISERROR(D8+('Investitions-Break-even'!H$20/(MAX(C$6:C$30)-1))),0,D8+('Investitions-Break-even'!H$20/(MAX(C$6:C$30)-1)))</f>
        <v>3750</v>
      </c>
      <c r="E9" s="64">
        <f>IF(ISERROR('Investitions-Break-even'!H$30),0,'Investitions-Break-even'!H$30)</f>
        <v>20330</v>
      </c>
      <c r="F9" s="64">
        <f>IF(ISERROR('Investitions-Break-even'!L$27*D9),0,'Investitions-Break-even'!L$27*D9)</f>
        <v>6375.000000000001</v>
      </c>
      <c r="G9" s="64">
        <f t="shared" si="0"/>
        <v>26705</v>
      </c>
      <c r="H9" s="64">
        <f>IF(ISERROR('Investitions-Break-even'!H$21*D9),0,'Investitions-Break-even'!H$21*D9)</f>
        <v>13125</v>
      </c>
      <c r="I9" s="64">
        <f t="shared" si="1"/>
        <v>-13580</v>
      </c>
      <c r="J9" s="65">
        <f t="shared" si="3"/>
        <v>5.421333333333333</v>
      </c>
      <c r="K9" s="65">
        <f t="shared" si="4"/>
        <v>1.7000000000000002</v>
      </c>
      <c r="L9" s="65">
        <f t="shared" si="5"/>
        <v>7.121333333333333</v>
      </c>
      <c r="M9" s="65">
        <f t="shared" si="6"/>
        <v>3.5</v>
      </c>
      <c r="N9" s="66">
        <f t="shared" si="7"/>
        <v>-3.6213333333333333</v>
      </c>
    </row>
    <row r="10" spans="3:14" ht="12.75">
      <c r="C10" s="63">
        <f t="shared" si="2"/>
        <v>5</v>
      </c>
      <c r="D10" s="64">
        <f>IF(ISERROR(D9+('Investitions-Break-even'!H$20/(MAX(C$6:C$30)-1))),0,D9+('Investitions-Break-even'!H$20/(MAX(C$6:C$30)-1)))</f>
        <v>5000</v>
      </c>
      <c r="E10" s="64">
        <f>IF(ISERROR('Investitions-Break-even'!H$30),0,'Investitions-Break-even'!H$30)</f>
        <v>20330</v>
      </c>
      <c r="F10" s="64">
        <f>IF(ISERROR('Investitions-Break-even'!L$27*D10),0,'Investitions-Break-even'!L$27*D10)</f>
        <v>8500</v>
      </c>
      <c r="G10" s="64">
        <f t="shared" si="0"/>
        <v>28830</v>
      </c>
      <c r="H10" s="64">
        <f>IF(ISERROR('Investitions-Break-even'!H$21*D10),0,'Investitions-Break-even'!H$21*D10)</f>
        <v>17500</v>
      </c>
      <c r="I10" s="64">
        <f t="shared" si="1"/>
        <v>-11330</v>
      </c>
      <c r="J10" s="65">
        <f t="shared" si="3"/>
        <v>4.066</v>
      </c>
      <c r="K10" s="65">
        <f t="shared" si="4"/>
        <v>1.7</v>
      </c>
      <c r="L10" s="65">
        <f t="shared" si="5"/>
        <v>5.766</v>
      </c>
      <c r="M10" s="65">
        <f t="shared" si="6"/>
        <v>3.5</v>
      </c>
      <c r="N10" s="66">
        <f t="shared" si="7"/>
        <v>-2.266</v>
      </c>
    </row>
    <row r="11" spans="3:14" ht="12.75">
      <c r="C11" s="63">
        <f t="shared" si="2"/>
        <v>6</v>
      </c>
      <c r="D11" s="64">
        <f>IF(ISERROR(D10+('Investitions-Break-even'!H$20/(MAX(C$6:C$30)-1))),0,D10+('Investitions-Break-even'!H$20/(MAX(C$6:C$30)-1)))</f>
        <v>6250</v>
      </c>
      <c r="E11" s="64">
        <f>IF(ISERROR('Investitions-Break-even'!H$30),0,'Investitions-Break-even'!H$30)</f>
        <v>20330</v>
      </c>
      <c r="F11" s="64">
        <f>IF(ISERROR('Investitions-Break-even'!L$27*D11),0,'Investitions-Break-even'!L$27*D11)</f>
        <v>10625.000000000002</v>
      </c>
      <c r="G11" s="64">
        <f t="shared" si="0"/>
        <v>30955</v>
      </c>
      <c r="H11" s="64">
        <f>IF(ISERROR('Investitions-Break-even'!H$21*D11),0,'Investitions-Break-even'!H$21*D11)</f>
        <v>21875</v>
      </c>
      <c r="I11" s="64">
        <f t="shared" si="1"/>
        <v>-9080</v>
      </c>
      <c r="J11" s="65">
        <f t="shared" si="3"/>
        <v>3.2528</v>
      </c>
      <c r="K11" s="65">
        <f t="shared" si="4"/>
        <v>1.7000000000000004</v>
      </c>
      <c r="L11" s="65">
        <f t="shared" si="5"/>
        <v>4.9528</v>
      </c>
      <c r="M11" s="65">
        <f t="shared" si="6"/>
        <v>3.5</v>
      </c>
      <c r="N11" s="66">
        <f t="shared" si="7"/>
        <v>-1.4527999999999999</v>
      </c>
    </row>
    <row r="12" spans="3:14" ht="12.75">
      <c r="C12" s="63">
        <f t="shared" si="2"/>
        <v>7</v>
      </c>
      <c r="D12" s="64">
        <f>IF(ISERROR(D11+('Investitions-Break-even'!H$20/(MAX(C$6:C$30)-1))),0,D11+('Investitions-Break-even'!H$20/(MAX(C$6:C$30)-1)))</f>
        <v>7500</v>
      </c>
      <c r="E12" s="64">
        <f>IF(ISERROR('Investitions-Break-even'!H$30),0,'Investitions-Break-even'!H$30)</f>
        <v>20330</v>
      </c>
      <c r="F12" s="64">
        <f>IF(ISERROR('Investitions-Break-even'!L$27*D12),0,'Investitions-Break-even'!L$27*D12)</f>
        <v>12750.000000000002</v>
      </c>
      <c r="G12" s="64">
        <f t="shared" si="0"/>
        <v>33080</v>
      </c>
      <c r="H12" s="64">
        <f>IF(ISERROR('Investitions-Break-even'!H$21*D12),0,'Investitions-Break-even'!H$21*D12)</f>
        <v>26250</v>
      </c>
      <c r="I12" s="64">
        <f t="shared" si="1"/>
        <v>-6830</v>
      </c>
      <c r="J12" s="65">
        <f t="shared" si="3"/>
        <v>2.7106666666666666</v>
      </c>
      <c r="K12" s="65">
        <f t="shared" si="4"/>
        <v>1.7000000000000002</v>
      </c>
      <c r="L12" s="65">
        <f t="shared" si="5"/>
        <v>4.410666666666667</v>
      </c>
      <c r="M12" s="65">
        <f t="shared" si="6"/>
        <v>3.5</v>
      </c>
      <c r="N12" s="66">
        <f t="shared" si="7"/>
        <v>-0.9106666666666667</v>
      </c>
    </row>
    <row r="13" spans="3:14" ht="12.75">
      <c r="C13" s="63">
        <f t="shared" si="2"/>
        <v>8</v>
      </c>
      <c r="D13" s="64">
        <f>IF(ISERROR(D12+('Investitions-Break-even'!H$20/(MAX(C$6:C$30)-1))),0,D12+('Investitions-Break-even'!H$20/(MAX(C$6:C$30)-1)))</f>
        <v>8750</v>
      </c>
      <c r="E13" s="64">
        <f>IF(ISERROR('Investitions-Break-even'!H$30),0,'Investitions-Break-even'!H$30)</f>
        <v>20330</v>
      </c>
      <c r="F13" s="64">
        <f>IF(ISERROR('Investitions-Break-even'!L$27*D13),0,'Investitions-Break-even'!L$27*D13)</f>
        <v>14875.000000000002</v>
      </c>
      <c r="G13" s="64">
        <f t="shared" si="0"/>
        <v>35205</v>
      </c>
      <c r="H13" s="64">
        <f>IF(ISERROR('Investitions-Break-even'!H$21*D13),0,'Investitions-Break-even'!H$21*D13)</f>
        <v>30625</v>
      </c>
      <c r="I13" s="64">
        <f t="shared" si="1"/>
        <v>-4580</v>
      </c>
      <c r="J13" s="65">
        <f t="shared" si="3"/>
        <v>2.3234285714285714</v>
      </c>
      <c r="K13" s="65">
        <f t="shared" si="4"/>
        <v>1.7000000000000002</v>
      </c>
      <c r="L13" s="65">
        <f t="shared" si="5"/>
        <v>4.023428571428571</v>
      </c>
      <c r="M13" s="65">
        <f t="shared" si="6"/>
        <v>3.5</v>
      </c>
      <c r="N13" s="66">
        <f t="shared" si="7"/>
        <v>-0.5234285714285711</v>
      </c>
    </row>
    <row r="14" spans="3:14" ht="12.75">
      <c r="C14" s="63">
        <f t="shared" si="2"/>
        <v>9</v>
      </c>
      <c r="D14" s="64">
        <f>IF(ISERROR(D13+('Investitions-Break-even'!H$20/(MAX(C$6:C$30)-1))),0,D13+('Investitions-Break-even'!H$20/(MAX(C$6:C$30)-1)))</f>
        <v>10000</v>
      </c>
      <c r="E14" s="64">
        <f>IF(ISERROR('Investitions-Break-even'!H$30),0,'Investitions-Break-even'!H$30)</f>
        <v>20330</v>
      </c>
      <c r="F14" s="64">
        <f>IF(ISERROR('Investitions-Break-even'!L$27*D14),0,'Investitions-Break-even'!L$27*D14)</f>
        <v>17000</v>
      </c>
      <c r="G14" s="64">
        <f t="shared" si="0"/>
        <v>37330</v>
      </c>
      <c r="H14" s="64">
        <f>IF(ISERROR('Investitions-Break-even'!H$21*D14),0,'Investitions-Break-even'!H$21*D14)</f>
        <v>35000</v>
      </c>
      <c r="I14" s="64">
        <f t="shared" si="1"/>
        <v>-2330</v>
      </c>
      <c r="J14" s="65">
        <f t="shared" si="3"/>
        <v>2.033</v>
      </c>
      <c r="K14" s="65">
        <f t="shared" si="4"/>
        <v>1.7</v>
      </c>
      <c r="L14" s="65">
        <f t="shared" si="5"/>
        <v>3.733</v>
      </c>
      <c r="M14" s="65">
        <f t="shared" si="6"/>
        <v>3.5</v>
      </c>
      <c r="N14" s="66">
        <f t="shared" si="7"/>
        <v>-0.2330000000000001</v>
      </c>
    </row>
    <row r="15" spans="3:14" ht="12.75">
      <c r="C15" s="63">
        <f t="shared" si="2"/>
        <v>10</v>
      </c>
      <c r="D15" s="64">
        <f>IF(ISERROR(D14+('Investitions-Break-even'!H$20/(MAX(C$6:C$30)-1))),0,D14+('Investitions-Break-even'!H$20/(MAX(C$6:C$30)-1)))</f>
        <v>11250</v>
      </c>
      <c r="E15" s="64">
        <f>IF(ISERROR('Investitions-Break-even'!H$30),0,'Investitions-Break-even'!H$30)</f>
        <v>20330</v>
      </c>
      <c r="F15" s="64">
        <f>IF(ISERROR('Investitions-Break-even'!L$27*D15),0,'Investitions-Break-even'!L$27*D15)</f>
        <v>19125.000000000004</v>
      </c>
      <c r="G15" s="64">
        <f t="shared" si="0"/>
        <v>39455</v>
      </c>
      <c r="H15" s="64">
        <f>IF(ISERROR('Investitions-Break-even'!H$21*D15),0,'Investitions-Break-even'!H$21*D15)</f>
        <v>39375</v>
      </c>
      <c r="I15" s="64">
        <f t="shared" si="1"/>
        <v>-80</v>
      </c>
      <c r="J15" s="65">
        <f t="shared" si="3"/>
        <v>1.8071111111111111</v>
      </c>
      <c r="K15" s="65">
        <f t="shared" si="4"/>
        <v>1.7000000000000004</v>
      </c>
      <c r="L15" s="65">
        <f t="shared" si="5"/>
        <v>3.507111111111111</v>
      </c>
      <c r="M15" s="65">
        <f t="shared" si="6"/>
        <v>3.5</v>
      </c>
      <c r="N15" s="66">
        <f t="shared" si="7"/>
        <v>-0.007111111111111068</v>
      </c>
    </row>
    <row r="16" spans="3:14" ht="12.75">
      <c r="C16" s="63">
        <f t="shared" si="2"/>
        <v>11</v>
      </c>
      <c r="D16" s="64">
        <f>IF(ISERROR(D15+('Investitions-Break-even'!H$20/(MAX(C$6:C$30)-1))),0,D15+('Investitions-Break-even'!H$20/(MAX(C$6:C$30)-1)))</f>
        <v>12500</v>
      </c>
      <c r="E16" s="64">
        <f>IF(ISERROR('Investitions-Break-even'!H$30),0,'Investitions-Break-even'!H$30)</f>
        <v>20330</v>
      </c>
      <c r="F16" s="64">
        <f>IF(ISERROR('Investitions-Break-even'!L$27*D16),0,'Investitions-Break-even'!L$27*D16)</f>
        <v>21250.000000000004</v>
      </c>
      <c r="G16" s="64">
        <f t="shared" si="0"/>
        <v>41580</v>
      </c>
      <c r="H16" s="64">
        <f>IF(ISERROR('Investitions-Break-even'!H$21*D16),0,'Investitions-Break-even'!H$21*D16)</f>
        <v>43750</v>
      </c>
      <c r="I16" s="64">
        <f t="shared" si="1"/>
        <v>2170</v>
      </c>
      <c r="J16" s="65">
        <f t="shared" si="3"/>
        <v>1.6264</v>
      </c>
      <c r="K16" s="65">
        <f t="shared" si="4"/>
        <v>1.7000000000000004</v>
      </c>
      <c r="L16" s="65">
        <f t="shared" si="5"/>
        <v>3.3264</v>
      </c>
      <c r="M16" s="65">
        <f t="shared" si="6"/>
        <v>3.5</v>
      </c>
      <c r="N16" s="66">
        <f t="shared" si="7"/>
        <v>0.17359999999999998</v>
      </c>
    </row>
    <row r="17" spans="3:14" ht="12.75">
      <c r="C17" s="63">
        <f t="shared" si="2"/>
        <v>12</v>
      </c>
      <c r="D17" s="64">
        <f>IF(ISERROR(D16+('Investitions-Break-even'!H$20/(MAX(C$6:C$30)-1))),0,D16+('Investitions-Break-even'!H$20/(MAX(C$6:C$30)-1)))</f>
        <v>13750</v>
      </c>
      <c r="E17" s="64">
        <f>IF(ISERROR('Investitions-Break-even'!H$30),0,'Investitions-Break-even'!H$30)</f>
        <v>20330</v>
      </c>
      <c r="F17" s="64">
        <f>IF(ISERROR('Investitions-Break-even'!L$27*D17),0,'Investitions-Break-even'!L$27*D17)</f>
        <v>23375.000000000004</v>
      </c>
      <c r="G17" s="64">
        <f t="shared" si="0"/>
        <v>43705</v>
      </c>
      <c r="H17" s="64">
        <f>IF(ISERROR('Investitions-Break-even'!H$21*D17),0,'Investitions-Break-even'!H$21*D17)</f>
        <v>48125</v>
      </c>
      <c r="I17" s="64">
        <f t="shared" si="1"/>
        <v>4420</v>
      </c>
      <c r="J17" s="65">
        <f t="shared" si="3"/>
        <v>1.4785454545454546</v>
      </c>
      <c r="K17" s="65">
        <f t="shared" si="4"/>
        <v>1.7000000000000002</v>
      </c>
      <c r="L17" s="65">
        <f t="shared" si="5"/>
        <v>3.1785454545454543</v>
      </c>
      <c r="M17" s="65">
        <f t="shared" si="6"/>
        <v>3.5</v>
      </c>
      <c r="N17" s="66">
        <f t="shared" si="7"/>
        <v>0.32145454545454566</v>
      </c>
    </row>
    <row r="18" spans="3:14" ht="12.75">
      <c r="C18" s="63">
        <f t="shared" si="2"/>
        <v>13</v>
      </c>
      <c r="D18" s="64">
        <f>IF(ISERROR(D17+('Investitions-Break-even'!H$20/(MAX(C$6:C$30)-1))),0,D17+('Investitions-Break-even'!H$20/(MAX(C$6:C$30)-1)))</f>
        <v>15000</v>
      </c>
      <c r="E18" s="64">
        <f>IF(ISERROR('Investitions-Break-even'!H$30),0,'Investitions-Break-even'!H$30)</f>
        <v>20330</v>
      </c>
      <c r="F18" s="64">
        <f>IF(ISERROR('Investitions-Break-even'!L$27*D18),0,'Investitions-Break-even'!L$27*D18)</f>
        <v>25500.000000000004</v>
      </c>
      <c r="G18" s="64">
        <f t="shared" si="0"/>
        <v>45830</v>
      </c>
      <c r="H18" s="64">
        <f>IF(ISERROR('Investitions-Break-even'!H$21*D18),0,'Investitions-Break-even'!H$21*D18)</f>
        <v>52500</v>
      </c>
      <c r="I18" s="64">
        <f t="shared" si="1"/>
        <v>6670</v>
      </c>
      <c r="J18" s="65">
        <f t="shared" si="3"/>
        <v>1.3553333333333333</v>
      </c>
      <c r="K18" s="65">
        <f t="shared" si="4"/>
        <v>1.7000000000000002</v>
      </c>
      <c r="L18" s="65">
        <f t="shared" si="5"/>
        <v>3.0553333333333335</v>
      </c>
      <c r="M18" s="65">
        <f t="shared" si="6"/>
        <v>3.5</v>
      </c>
      <c r="N18" s="66">
        <f t="shared" si="7"/>
        <v>0.44466666666666654</v>
      </c>
    </row>
    <row r="19" spans="3:14" ht="12.75">
      <c r="C19" s="63">
        <f t="shared" si="2"/>
        <v>14</v>
      </c>
      <c r="D19" s="64">
        <f>IF(ISERROR(D18+('Investitions-Break-even'!H$20/(MAX(C$6:C$30)-1))),0,D18+('Investitions-Break-even'!H$20/(MAX(C$6:C$30)-1)))</f>
        <v>16250</v>
      </c>
      <c r="E19" s="64">
        <f>IF(ISERROR('Investitions-Break-even'!H$30),0,'Investitions-Break-even'!H$30)</f>
        <v>20330</v>
      </c>
      <c r="F19" s="64">
        <f>IF(ISERROR('Investitions-Break-even'!L$27*D19),0,'Investitions-Break-even'!L$27*D19)</f>
        <v>27625.000000000004</v>
      </c>
      <c r="G19" s="64">
        <f t="shared" si="0"/>
        <v>47955</v>
      </c>
      <c r="H19" s="64">
        <f>IF(ISERROR('Investitions-Break-even'!H$21*D19),0,'Investitions-Break-even'!H$21*D19)</f>
        <v>56875</v>
      </c>
      <c r="I19" s="64">
        <f t="shared" si="1"/>
        <v>8920</v>
      </c>
      <c r="J19" s="65">
        <f t="shared" si="3"/>
        <v>1.251076923076923</v>
      </c>
      <c r="K19" s="65">
        <f t="shared" si="4"/>
        <v>1.7000000000000002</v>
      </c>
      <c r="L19" s="65">
        <f t="shared" si="5"/>
        <v>2.951076923076923</v>
      </c>
      <c r="M19" s="65">
        <f t="shared" si="6"/>
        <v>3.5</v>
      </c>
      <c r="N19" s="66">
        <f t="shared" si="7"/>
        <v>0.5489230769230771</v>
      </c>
    </row>
    <row r="20" spans="3:14" ht="12.75">
      <c r="C20" s="63">
        <f t="shared" si="2"/>
        <v>15</v>
      </c>
      <c r="D20" s="64">
        <f>IF(ISERROR(D19+('Investitions-Break-even'!H$20/(MAX(C$6:C$30)-1))),0,D19+('Investitions-Break-even'!H$20/(MAX(C$6:C$30)-1)))</f>
        <v>17500</v>
      </c>
      <c r="E20" s="64">
        <f>IF(ISERROR('Investitions-Break-even'!H$30),0,'Investitions-Break-even'!H$30)</f>
        <v>20330</v>
      </c>
      <c r="F20" s="64">
        <f>IF(ISERROR('Investitions-Break-even'!L$27*D20),0,'Investitions-Break-even'!L$27*D20)</f>
        <v>29750.000000000004</v>
      </c>
      <c r="G20" s="64">
        <f t="shared" si="0"/>
        <v>50080</v>
      </c>
      <c r="H20" s="64">
        <f>IF(ISERROR('Investitions-Break-even'!H$21*D20),0,'Investitions-Break-even'!H$21*D20)</f>
        <v>61250</v>
      </c>
      <c r="I20" s="64">
        <f t="shared" si="1"/>
        <v>11170</v>
      </c>
      <c r="J20" s="65">
        <f t="shared" si="3"/>
        <v>1.1617142857142857</v>
      </c>
      <c r="K20" s="65">
        <f t="shared" si="4"/>
        <v>1.7000000000000002</v>
      </c>
      <c r="L20" s="65">
        <f t="shared" si="5"/>
        <v>2.8617142857142857</v>
      </c>
      <c r="M20" s="65">
        <f t="shared" si="6"/>
        <v>3.5</v>
      </c>
      <c r="N20" s="66">
        <f t="shared" si="7"/>
        <v>0.6382857142857143</v>
      </c>
    </row>
    <row r="21" spans="3:14" ht="12.75">
      <c r="C21" s="63">
        <f t="shared" si="2"/>
        <v>16</v>
      </c>
      <c r="D21" s="64">
        <f>IF(ISERROR(D20+('Investitions-Break-even'!H$20/(MAX(C$6:C$30)-1))),0,D20+('Investitions-Break-even'!H$20/(MAX(C$6:C$30)-1)))</f>
        <v>18750</v>
      </c>
      <c r="E21" s="64">
        <f>IF(ISERROR('Investitions-Break-even'!H$30),0,'Investitions-Break-even'!H$30)</f>
        <v>20330</v>
      </c>
      <c r="F21" s="64">
        <f>IF(ISERROR('Investitions-Break-even'!L$27*D21),0,'Investitions-Break-even'!L$27*D21)</f>
        <v>31875.000000000004</v>
      </c>
      <c r="G21" s="64">
        <f t="shared" si="0"/>
        <v>52205</v>
      </c>
      <c r="H21" s="64">
        <f>IF(ISERROR('Investitions-Break-even'!H$21*D21),0,'Investitions-Break-even'!H$21*D21)</f>
        <v>65625</v>
      </c>
      <c r="I21" s="64">
        <f t="shared" si="1"/>
        <v>13420</v>
      </c>
      <c r="J21" s="65">
        <f t="shared" si="3"/>
        <v>1.0842666666666667</v>
      </c>
      <c r="K21" s="65">
        <f t="shared" si="4"/>
        <v>1.7000000000000002</v>
      </c>
      <c r="L21" s="65">
        <f t="shared" si="5"/>
        <v>2.7842666666666664</v>
      </c>
      <c r="M21" s="65">
        <f t="shared" si="6"/>
        <v>3.5</v>
      </c>
      <c r="N21" s="66">
        <f t="shared" si="7"/>
        <v>0.7157333333333336</v>
      </c>
    </row>
    <row r="22" spans="3:14" ht="12.75">
      <c r="C22" s="63">
        <f t="shared" si="2"/>
        <v>17</v>
      </c>
      <c r="D22" s="64">
        <f>IF(ISERROR(D21+('Investitions-Break-even'!H$20/(MAX(C$6:C$30)-1))),0,D21+('Investitions-Break-even'!H$20/(MAX(C$6:C$30)-1)))</f>
        <v>20000</v>
      </c>
      <c r="E22" s="64">
        <f>IF(ISERROR('Investitions-Break-even'!H$30),0,'Investitions-Break-even'!H$30)</f>
        <v>20330</v>
      </c>
      <c r="F22" s="64">
        <f>IF(ISERROR('Investitions-Break-even'!L$27*D22),0,'Investitions-Break-even'!L$27*D22)</f>
        <v>34000</v>
      </c>
      <c r="G22" s="64">
        <f t="shared" si="0"/>
        <v>54330</v>
      </c>
      <c r="H22" s="64">
        <f>IF(ISERROR('Investitions-Break-even'!H$21*D22),0,'Investitions-Break-even'!H$21*D22)</f>
        <v>70000</v>
      </c>
      <c r="I22" s="64">
        <f t="shared" si="1"/>
        <v>15670</v>
      </c>
      <c r="J22" s="65">
        <f t="shared" si="3"/>
        <v>1.0165</v>
      </c>
      <c r="K22" s="65">
        <f t="shared" si="4"/>
        <v>1.7</v>
      </c>
      <c r="L22" s="65">
        <f t="shared" si="5"/>
        <v>2.7165</v>
      </c>
      <c r="M22" s="65">
        <f t="shared" si="6"/>
        <v>3.5</v>
      </c>
      <c r="N22" s="66">
        <f t="shared" si="7"/>
        <v>0.7835000000000001</v>
      </c>
    </row>
    <row r="23" spans="3:14" ht="12.75">
      <c r="C23" s="63">
        <f t="shared" si="2"/>
        <v>18</v>
      </c>
      <c r="D23" s="64">
        <f>IF(ISERROR(D22+('Investitions-Break-even'!H$20/(MAX(C$6:C$30)-1))),0,D22+('Investitions-Break-even'!H$20/(MAX(C$6:C$30)-1)))</f>
        <v>21250</v>
      </c>
      <c r="E23" s="64">
        <f>IF(ISERROR('Investitions-Break-even'!H$30),0,'Investitions-Break-even'!H$30)</f>
        <v>20330</v>
      </c>
      <c r="F23" s="64">
        <f>IF(ISERROR('Investitions-Break-even'!L$27*D23),0,'Investitions-Break-even'!L$27*D23)</f>
        <v>36125.00000000001</v>
      </c>
      <c r="G23" s="64">
        <f t="shared" si="0"/>
        <v>56455.00000000001</v>
      </c>
      <c r="H23" s="64">
        <f>IF(ISERROR('Investitions-Break-even'!H$21*D23),0,'Investitions-Break-even'!H$21*D23)</f>
        <v>74375</v>
      </c>
      <c r="I23" s="64">
        <f t="shared" si="1"/>
        <v>17919.999999999993</v>
      </c>
      <c r="J23" s="65">
        <f t="shared" si="3"/>
        <v>0.9567058823529412</v>
      </c>
      <c r="K23" s="65">
        <f t="shared" si="4"/>
        <v>1.7000000000000004</v>
      </c>
      <c r="L23" s="65">
        <f t="shared" si="5"/>
        <v>2.6567058823529415</v>
      </c>
      <c r="M23" s="65">
        <f t="shared" si="6"/>
        <v>3.5</v>
      </c>
      <c r="N23" s="66">
        <f t="shared" si="7"/>
        <v>0.8432941176470585</v>
      </c>
    </row>
    <row r="24" spans="3:14" ht="12.75">
      <c r="C24" s="63">
        <f t="shared" si="2"/>
        <v>19</v>
      </c>
      <c r="D24" s="64">
        <f>IF(ISERROR(D23+('Investitions-Break-even'!H$20/(MAX(C$6:C$30)-1))),0,D23+('Investitions-Break-even'!H$20/(MAX(C$6:C$30)-1)))</f>
        <v>22500</v>
      </c>
      <c r="E24" s="64">
        <f>IF(ISERROR('Investitions-Break-even'!H$30),0,'Investitions-Break-even'!H$30)</f>
        <v>20330</v>
      </c>
      <c r="F24" s="64">
        <f>IF(ISERROR('Investitions-Break-even'!L$27*D24),0,'Investitions-Break-even'!L$27*D24)</f>
        <v>38250.00000000001</v>
      </c>
      <c r="G24" s="64">
        <f t="shared" si="0"/>
        <v>58580.00000000001</v>
      </c>
      <c r="H24" s="64">
        <f>IF(ISERROR('Investitions-Break-even'!H$21*D24),0,'Investitions-Break-even'!H$21*D24)</f>
        <v>78750</v>
      </c>
      <c r="I24" s="64">
        <f t="shared" si="1"/>
        <v>20169.999999999993</v>
      </c>
      <c r="J24" s="65">
        <f t="shared" si="3"/>
        <v>0.9035555555555556</v>
      </c>
      <c r="K24" s="65">
        <f t="shared" si="4"/>
        <v>1.7000000000000004</v>
      </c>
      <c r="L24" s="65">
        <f t="shared" si="5"/>
        <v>2.603555555555556</v>
      </c>
      <c r="M24" s="65">
        <f t="shared" si="6"/>
        <v>3.5</v>
      </c>
      <c r="N24" s="66">
        <f t="shared" si="7"/>
        <v>0.8964444444444442</v>
      </c>
    </row>
    <row r="25" spans="3:14" ht="12.75">
      <c r="C25" s="63">
        <f t="shared" si="2"/>
        <v>20</v>
      </c>
      <c r="D25" s="64">
        <f>IF(ISERROR(D24+('Investitions-Break-even'!H$20/(MAX(C$6:C$30)-1))),0,D24+('Investitions-Break-even'!H$20/(MAX(C$6:C$30)-1)))</f>
        <v>23750</v>
      </c>
      <c r="E25" s="64">
        <f>IF(ISERROR('Investitions-Break-even'!H$30),0,'Investitions-Break-even'!H$30)</f>
        <v>20330</v>
      </c>
      <c r="F25" s="64">
        <f>IF(ISERROR('Investitions-Break-even'!L$27*D25),0,'Investitions-Break-even'!L$27*D25)</f>
        <v>40375.00000000001</v>
      </c>
      <c r="G25" s="64">
        <f t="shared" si="0"/>
        <v>60705.00000000001</v>
      </c>
      <c r="H25" s="64">
        <f>IF(ISERROR('Investitions-Break-even'!H$21*D25),0,'Investitions-Break-even'!H$21*D25)</f>
        <v>83125</v>
      </c>
      <c r="I25" s="64">
        <f t="shared" si="1"/>
        <v>22419.999999999993</v>
      </c>
      <c r="J25" s="65">
        <f t="shared" si="3"/>
        <v>0.856</v>
      </c>
      <c r="K25" s="65">
        <f t="shared" si="4"/>
        <v>1.7000000000000004</v>
      </c>
      <c r="L25" s="65">
        <f t="shared" si="5"/>
        <v>2.5560000000000005</v>
      </c>
      <c r="M25" s="65">
        <f t="shared" si="6"/>
        <v>3.5</v>
      </c>
      <c r="N25" s="66">
        <f t="shared" si="7"/>
        <v>0.9439999999999995</v>
      </c>
    </row>
    <row r="26" spans="3:14" ht="12.75">
      <c r="C26" s="63">
        <f t="shared" si="2"/>
        <v>21</v>
      </c>
      <c r="D26" s="64">
        <f>IF(ISERROR(D25+('Investitions-Break-even'!H$20/(MAX(C$6:C$30)-1))),0,D25+('Investitions-Break-even'!H$20/(MAX(C$6:C$30)-1)))</f>
        <v>25000</v>
      </c>
      <c r="E26" s="64">
        <f>IF(ISERROR('Investitions-Break-even'!H$30),0,'Investitions-Break-even'!H$30)</f>
        <v>20330</v>
      </c>
      <c r="F26" s="64">
        <f>IF(ISERROR('Investitions-Break-even'!L$27*D26),0,'Investitions-Break-even'!L$27*D26)</f>
        <v>42500.00000000001</v>
      </c>
      <c r="G26" s="64">
        <f t="shared" si="0"/>
        <v>62830.00000000001</v>
      </c>
      <c r="H26" s="64">
        <f>IF(ISERROR('Investitions-Break-even'!H$21*D26),0,'Investitions-Break-even'!H$21*D26)</f>
        <v>87500</v>
      </c>
      <c r="I26" s="64">
        <f t="shared" si="1"/>
        <v>24669.999999999993</v>
      </c>
      <c r="J26" s="65">
        <f t="shared" si="3"/>
        <v>0.8132</v>
      </c>
      <c r="K26" s="65">
        <f t="shared" si="4"/>
        <v>1.7000000000000004</v>
      </c>
      <c r="L26" s="65">
        <f t="shared" si="5"/>
        <v>2.5132000000000003</v>
      </c>
      <c r="M26" s="65">
        <f t="shared" si="6"/>
        <v>3.5</v>
      </c>
      <c r="N26" s="66">
        <f t="shared" si="7"/>
        <v>0.9867999999999997</v>
      </c>
    </row>
    <row r="27" spans="3:14" ht="12.75">
      <c r="C27" s="63">
        <f t="shared" si="2"/>
        <v>22</v>
      </c>
      <c r="D27" s="64">
        <f>IF(ISERROR(D26+('Investitions-Break-even'!H$20/(MAX(C$6:C$30)-1))),0,D26+('Investitions-Break-even'!H$20/(MAX(C$6:C$30)-1)))</f>
        <v>26250</v>
      </c>
      <c r="E27" s="64">
        <f>IF(ISERROR('Investitions-Break-even'!H$30),0,'Investitions-Break-even'!H$30)</f>
        <v>20330</v>
      </c>
      <c r="F27" s="64">
        <f>IF(ISERROR('Investitions-Break-even'!L$27*D27),0,'Investitions-Break-even'!L$27*D27)</f>
        <v>44625.00000000001</v>
      </c>
      <c r="G27" s="64">
        <f t="shared" si="0"/>
        <v>64955.00000000001</v>
      </c>
      <c r="H27" s="64">
        <f>IF(ISERROR('Investitions-Break-even'!H$21*D27),0,'Investitions-Break-even'!H$21*D27)</f>
        <v>91875</v>
      </c>
      <c r="I27" s="64">
        <f t="shared" si="1"/>
        <v>26919.999999999993</v>
      </c>
      <c r="J27" s="65">
        <f t="shared" si="3"/>
        <v>0.7744761904761904</v>
      </c>
      <c r="K27" s="65">
        <f t="shared" si="4"/>
        <v>1.7000000000000002</v>
      </c>
      <c r="L27" s="65">
        <f t="shared" si="5"/>
        <v>2.474476190476191</v>
      </c>
      <c r="M27" s="65">
        <f t="shared" si="6"/>
        <v>3.5</v>
      </c>
      <c r="N27" s="66">
        <f t="shared" si="7"/>
        <v>1.025523809523809</v>
      </c>
    </row>
    <row r="28" spans="3:14" ht="12.75">
      <c r="C28" s="63">
        <f t="shared" si="2"/>
        <v>23</v>
      </c>
      <c r="D28" s="64">
        <f>IF(ISERROR(D27+('Investitions-Break-even'!H$20/(MAX(C$6:C$30)-1))),0,D27+('Investitions-Break-even'!H$20/(MAX(C$6:C$30)-1)))</f>
        <v>27500</v>
      </c>
      <c r="E28" s="64">
        <f>IF(ISERROR('Investitions-Break-even'!H$30),0,'Investitions-Break-even'!H$30)</f>
        <v>20330</v>
      </c>
      <c r="F28" s="64">
        <f>IF(ISERROR('Investitions-Break-even'!L$27*D28),0,'Investitions-Break-even'!L$27*D28)</f>
        <v>46750.00000000001</v>
      </c>
      <c r="G28" s="64">
        <f t="shared" si="0"/>
        <v>67080</v>
      </c>
      <c r="H28" s="64">
        <f>IF(ISERROR('Investitions-Break-even'!H$21*D28),0,'Investitions-Break-even'!H$21*D28)</f>
        <v>96250</v>
      </c>
      <c r="I28" s="64">
        <f t="shared" si="1"/>
        <v>29170</v>
      </c>
      <c r="J28" s="65">
        <f t="shared" si="3"/>
        <v>0.7392727272727273</v>
      </c>
      <c r="K28" s="65">
        <f t="shared" si="4"/>
        <v>1.7000000000000002</v>
      </c>
      <c r="L28" s="65">
        <f t="shared" si="5"/>
        <v>2.4392727272727273</v>
      </c>
      <c r="M28" s="65">
        <f t="shared" si="6"/>
        <v>3.5</v>
      </c>
      <c r="N28" s="66">
        <f t="shared" si="7"/>
        <v>1.0607272727272727</v>
      </c>
    </row>
    <row r="29" spans="3:14" ht="12.75">
      <c r="C29" s="63">
        <f t="shared" si="2"/>
        <v>24</v>
      </c>
      <c r="D29" s="64">
        <f>IF(ISERROR(D28+('Investitions-Break-even'!H$20/(MAX(C$6:C$30)-1))),0,D28+('Investitions-Break-even'!H$20/(MAX(C$6:C$30)-1)))</f>
        <v>28750</v>
      </c>
      <c r="E29" s="64">
        <f>IF(ISERROR('Investitions-Break-even'!H$30),0,'Investitions-Break-even'!H$30)</f>
        <v>20330</v>
      </c>
      <c r="F29" s="64">
        <f>IF(ISERROR('Investitions-Break-even'!L$27*D29),0,'Investitions-Break-even'!L$27*D29)</f>
        <v>48875.00000000001</v>
      </c>
      <c r="G29" s="64">
        <f t="shared" si="0"/>
        <v>69205</v>
      </c>
      <c r="H29" s="64">
        <f>IF(ISERROR('Investitions-Break-even'!H$21*D29),0,'Investitions-Break-even'!H$21*D29)</f>
        <v>100625</v>
      </c>
      <c r="I29" s="64">
        <f t="shared" si="1"/>
        <v>31420</v>
      </c>
      <c r="J29" s="65">
        <f t="shared" si="3"/>
        <v>0.7071304347826087</v>
      </c>
      <c r="K29" s="65">
        <f t="shared" si="4"/>
        <v>1.7000000000000002</v>
      </c>
      <c r="L29" s="65">
        <f t="shared" si="5"/>
        <v>2.4071304347826086</v>
      </c>
      <c r="M29" s="65">
        <f t="shared" si="6"/>
        <v>3.5</v>
      </c>
      <c r="N29" s="66">
        <f t="shared" si="7"/>
        <v>1.0928695652173914</v>
      </c>
    </row>
    <row r="30" spans="3:14" ht="13.5" thickBot="1">
      <c r="C30" s="67">
        <f t="shared" si="2"/>
        <v>25</v>
      </c>
      <c r="D30" s="68">
        <f>IF(ISERROR(D29+('Investitions-Break-even'!H$20/(MAX(C$6:C$30)-1))),0,D29+('Investitions-Break-even'!H$20/(MAX(C$6:C$30)-1)))</f>
        <v>30000</v>
      </c>
      <c r="E30" s="68">
        <f>IF(ISERROR('Investitions-Break-even'!H$30),0,'Investitions-Break-even'!H$30)</f>
        <v>20330</v>
      </c>
      <c r="F30" s="68">
        <f>IF(ISERROR('Investitions-Break-even'!L$27*D30),0,'Investitions-Break-even'!L$27*D30)</f>
        <v>51000.00000000001</v>
      </c>
      <c r="G30" s="68">
        <f t="shared" si="0"/>
        <v>71330</v>
      </c>
      <c r="H30" s="68">
        <f>IF(ISERROR('Investitions-Break-even'!H$21*D30),0,'Investitions-Break-even'!H$21*D30)</f>
        <v>105000</v>
      </c>
      <c r="I30" s="68">
        <f t="shared" si="1"/>
        <v>33670</v>
      </c>
      <c r="J30" s="69">
        <f t="shared" si="3"/>
        <v>0.6776666666666666</v>
      </c>
      <c r="K30" s="69">
        <f t="shared" si="4"/>
        <v>1.7000000000000002</v>
      </c>
      <c r="L30" s="69">
        <f t="shared" si="5"/>
        <v>2.377666666666667</v>
      </c>
      <c r="M30" s="69">
        <f t="shared" si="6"/>
        <v>3.5</v>
      </c>
      <c r="N30" s="70">
        <f t="shared" si="7"/>
        <v>1.1223333333333332</v>
      </c>
    </row>
  </sheetData>
  <mergeCells count="1">
    <mergeCell ref="C4:N4"/>
  </mergeCells>
  <printOptions/>
  <pageMargins left="0.7874015748031497" right="0.7874015748031497" top="0.984251968503937" bottom="0.984251968503937" header="0.511811023" footer="0.511811023"/>
  <pageSetup horizontalDpi="600" verticalDpi="600" orientation="portrait" paperSize="9" r:id="rId1"/>
  <headerFooter alignWithMargins="0">
    <oddFooter>&amp;C&amp;"Times New Roman"&amp;8© HZ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2016-03-03T10:32:05Z</dcterms:created>
  <dcterms:modified xsi:type="dcterms:W3CDTF">2018-10-16T08:30:29Z</dcterms:modified>
  <cp:category/>
  <cp:version/>
  <cp:contentType/>
  <cp:contentStatus/>
</cp:coreProperties>
</file>